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Shayna Laing\Documents\Expansion\"/>
    </mc:Choice>
  </mc:AlternateContent>
  <xr:revisionPtr revIDLastSave="0" documentId="8_{C11D3A9C-DEBE-4957-9031-09893C88286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mmunity College" sheetId="1" r:id="rId1"/>
    <sheet name="Universit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FszGbAyD+9Iaa0/GzpuBe9GVHlA=="/>
    </ext>
  </extLst>
</workbook>
</file>

<file path=xl/calcChain.xml><?xml version="1.0" encoding="utf-8"?>
<calcChain xmlns="http://schemas.openxmlformats.org/spreadsheetml/2006/main">
  <c r="P60" i="2" l="1"/>
  <c r="O59" i="2"/>
  <c r="N59" i="2"/>
  <c r="M59" i="2"/>
  <c r="L59" i="2"/>
  <c r="K59" i="2"/>
  <c r="J59" i="2"/>
  <c r="I59" i="2"/>
  <c r="H59" i="2"/>
  <c r="G59" i="2"/>
  <c r="F59" i="2"/>
  <c r="E59" i="2"/>
  <c r="D59" i="2"/>
  <c r="P58" i="2"/>
  <c r="P57" i="2"/>
  <c r="P56" i="2"/>
  <c r="P55" i="2"/>
  <c r="P54" i="2"/>
  <c r="P53" i="2"/>
  <c r="P52" i="2"/>
  <c r="O48" i="2"/>
  <c r="N48" i="2"/>
  <c r="M48" i="2"/>
  <c r="L48" i="2"/>
  <c r="K48" i="2"/>
  <c r="J48" i="2"/>
  <c r="I48" i="2"/>
  <c r="H48" i="2"/>
  <c r="G48" i="2"/>
  <c r="F48" i="2"/>
  <c r="E48" i="2"/>
  <c r="L46" i="2"/>
  <c r="L47" i="2" s="1"/>
  <c r="K46" i="2"/>
  <c r="K47" i="2" s="1"/>
  <c r="I46" i="2"/>
  <c r="I47" i="2" s="1"/>
  <c r="H46" i="2"/>
  <c r="H47" i="2" s="1"/>
  <c r="G46" i="2"/>
  <c r="G47" i="2" s="1"/>
  <c r="C46" i="2"/>
  <c r="K43" i="2"/>
  <c r="L43" i="2" s="1"/>
  <c r="M43" i="2" s="1"/>
  <c r="N43" i="2" s="1"/>
  <c r="O43" i="2" s="1"/>
  <c r="J41" i="2"/>
  <c r="I41" i="2"/>
  <c r="H41" i="2"/>
  <c r="G41" i="2"/>
  <c r="F41" i="2"/>
  <c r="J40" i="2"/>
  <c r="L40" i="2" s="1"/>
  <c r="N40" i="2" s="1"/>
  <c r="I40" i="2"/>
  <c r="K40" i="2" s="1"/>
  <c r="M40" i="2" s="1"/>
  <c r="O40" i="2" s="1"/>
  <c r="H40" i="2"/>
  <c r="G40" i="2"/>
  <c r="F40" i="2"/>
  <c r="G39" i="2"/>
  <c r="H39" i="2" s="1"/>
  <c r="I39" i="2" s="1"/>
  <c r="J39" i="2" s="1"/>
  <c r="K39" i="2" s="1"/>
  <c r="L39" i="2" s="1"/>
  <c r="M39" i="2" s="1"/>
  <c r="N39" i="2" s="1"/>
  <c r="O39" i="2" s="1"/>
  <c r="F39" i="2"/>
  <c r="E39" i="2"/>
  <c r="G38" i="2"/>
  <c r="F38" i="2"/>
  <c r="E38" i="2"/>
  <c r="D38" i="2"/>
  <c r="D49" i="2" s="1"/>
  <c r="D61" i="2" s="1"/>
  <c r="J32" i="2"/>
  <c r="D32" i="2"/>
  <c r="L31" i="2"/>
  <c r="L32" i="2" s="1"/>
  <c r="K31" i="2"/>
  <c r="K32" i="2" s="1"/>
  <c r="J31" i="2"/>
  <c r="C31" i="2"/>
  <c r="G31" i="2" s="1"/>
  <c r="G32" i="2" s="1"/>
  <c r="P30" i="2"/>
  <c r="C27" i="2"/>
  <c r="D24" i="2"/>
  <c r="D34" i="2" s="1"/>
  <c r="D62" i="2" s="1"/>
  <c r="D64" i="2" s="1"/>
  <c r="O23" i="2"/>
  <c r="J23" i="2"/>
  <c r="H23" i="2"/>
  <c r="G23" i="2"/>
  <c r="E23" i="2"/>
  <c r="E22" i="2"/>
  <c r="E24" i="2" s="1"/>
  <c r="C22" i="2"/>
  <c r="D20" i="2"/>
  <c r="G19" i="2"/>
  <c r="F19" i="2"/>
  <c r="F20" i="2" s="1"/>
  <c r="L18" i="2"/>
  <c r="J18" i="2"/>
  <c r="I18" i="2"/>
  <c r="H18" i="2"/>
  <c r="G18" i="2"/>
  <c r="F18" i="2"/>
  <c r="E18" i="2"/>
  <c r="E20" i="2" s="1"/>
  <c r="C18" i="2"/>
  <c r="L12" i="2"/>
  <c r="L19" i="2" s="1"/>
  <c r="J12" i="2"/>
  <c r="J19" i="2" s="1"/>
  <c r="I12" i="2"/>
  <c r="I19" i="2" s="1"/>
  <c r="H12" i="2"/>
  <c r="H19" i="2" s="1"/>
  <c r="H20" i="2" s="1"/>
  <c r="G12" i="2"/>
  <c r="F12" i="2"/>
  <c r="E12" i="2"/>
  <c r="E19" i="2" s="1"/>
  <c r="O10" i="2"/>
  <c r="N10" i="2"/>
  <c r="M10" i="2"/>
  <c r="L10" i="2"/>
  <c r="K10" i="2"/>
  <c r="J10" i="2"/>
  <c r="I10" i="2"/>
  <c r="H10" i="2"/>
  <c r="P9" i="2"/>
  <c r="O9" i="2"/>
  <c r="O22" i="2" s="1"/>
  <c r="O24" i="2" s="1"/>
  <c r="N9" i="2"/>
  <c r="M9" i="2"/>
  <c r="M12" i="2" s="1"/>
  <c r="M19" i="2" s="1"/>
  <c r="L9" i="2"/>
  <c r="L23" i="2" s="1"/>
  <c r="K9" i="2"/>
  <c r="K23" i="2" s="1"/>
  <c r="J9" i="2"/>
  <c r="I9" i="2"/>
  <c r="I23" i="2" s="1"/>
  <c r="H9" i="2"/>
  <c r="G9" i="2"/>
  <c r="F9" i="2"/>
  <c r="F23" i="2" s="1"/>
  <c r="E9" i="2"/>
  <c r="E31" i="2" s="1"/>
  <c r="P7" i="2"/>
  <c r="P11" i="2" s="1"/>
  <c r="D55" i="1"/>
  <c r="D56" i="1" s="1"/>
  <c r="D58" i="1" s="1"/>
  <c r="O53" i="1"/>
  <c r="N53" i="1"/>
  <c r="M53" i="1"/>
  <c r="L53" i="1"/>
  <c r="K53" i="1"/>
  <c r="J53" i="1"/>
  <c r="I53" i="1"/>
  <c r="H53" i="1"/>
  <c r="G53" i="1"/>
  <c r="F53" i="1"/>
  <c r="E53" i="1"/>
  <c r="D53" i="1"/>
  <c r="P53" i="1" s="1"/>
  <c r="P52" i="1"/>
  <c r="P51" i="1"/>
  <c r="P50" i="1"/>
  <c r="P49" i="1"/>
  <c r="P48" i="1"/>
  <c r="P47" i="1"/>
  <c r="P46" i="1"/>
  <c r="N41" i="1"/>
  <c r="N42" i="1" s="1"/>
  <c r="C41" i="1"/>
  <c r="C38" i="1"/>
  <c r="K38" i="1" s="1"/>
  <c r="L38" i="1" s="1"/>
  <c r="M38" i="1" s="1"/>
  <c r="N38" i="1" s="1"/>
  <c r="O38" i="1" s="1"/>
  <c r="K37" i="1"/>
  <c r="L37" i="1" s="1"/>
  <c r="M37" i="1" s="1"/>
  <c r="N37" i="1" s="1"/>
  <c r="O37" i="1" s="1"/>
  <c r="C37" i="1"/>
  <c r="G36" i="1"/>
  <c r="I36" i="1" s="1"/>
  <c r="K36" i="1" s="1"/>
  <c r="M36" i="1" s="1"/>
  <c r="O36" i="1" s="1"/>
  <c r="F36" i="1"/>
  <c r="C36" i="1"/>
  <c r="H35" i="1"/>
  <c r="J35" i="1" s="1"/>
  <c r="L35" i="1" s="1"/>
  <c r="N35" i="1" s="1"/>
  <c r="F35" i="1"/>
  <c r="C35" i="1"/>
  <c r="C34" i="1"/>
  <c r="E34" i="1" s="1"/>
  <c r="E33" i="1"/>
  <c r="C33" i="1"/>
  <c r="D33" i="1" s="1"/>
  <c r="D43" i="1" s="1"/>
  <c r="K27" i="1"/>
  <c r="D27" i="1"/>
  <c r="O26" i="1"/>
  <c r="O27" i="1" s="1"/>
  <c r="N26" i="1"/>
  <c r="N27" i="1" s="1"/>
  <c r="M26" i="1"/>
  <c r="M27" i="1" s="1"/>
  <c r="L26" i="1"/>
  <c r="L27" i="1" s="1"/>
  <c r="K26" i="1"/>
  <c r="C26" i="1"/>
  <c r="H26" i="1" s="1"/>
  <c r="H27" i="1" s="1"/>
  <c r="P25" i="1"/>
  <c r="C22" i="1"/>
  <c r="C21" i="1"/>
  <c r="E19" i="1"/>
  <c r="D19" i="1"/>
  <c r="D29" i="1" s="1"/>
  <c r="O18" i="1"/>
  <c r="N18" i="1"/>
  <c r="M18" i="1"/>
  <c r="L18" i="1"/>
  <c r="K18" i="1"/>
  <c r="J18" i="1"/>
  <c r="I18" i="1"/>
  <c r="H18" i="1"/>
  <c r="G18" i="1"/>
  <c r="F18" i="1"/>
  <c r="P18" i="1" s="1"/>
  <c r="E18" i="1"/>
  <c r="G17" i="1"/>
  <c r="F17" i="1"/>
  <c r="E17" i="1"/>
  <c r="C17" i="1"/>
  <c r="G15" i="1"/>
  <c r="F15" i="1"/>
  <c r="D15" i="1"/>
  <c r="M14" i="1"/>
  <c r="M15" i="1" s="1"/>
  <c r="K14" i="1"/>
  <c r="K15" i="1" s="1"/>
  <c r="J14" i="1"/>
  <c r="J15" i="1" s="1"/>
  <c r="I14" i="1"/>
  <c r="I15" i="1" s="1"/>
  <c r="H14" i="1"/>
  <c r="H15" i="1" s="1"/>
  <c r="G14" i="1"/>
  <c r="F14" i="1"/>
  <c r="C14" i="1"/>
  <c r="O14" i="1" s="1"/>
  <c r="O15" i="1" s="1"/>
  <c r="O6" i="1"/>
  <c r="N6" i="1"/>
  <c r="M6" i="1"/>
  <c r="L6" i="1"/>
  <c r="K6" i="1"/>
  <c r="J6" i="1"/>
  <c r="I6" i="1"/>
  <c r="H6" i="1"/>
  <c r="G6" i="1"/>
  <c r="F6" i="1"/>
  <c r="E6" i="1"/>
  <c r="O5" i="1"/>
  <c r="N5" i="1"/>
  <c r="M5" i="1"/>
  <c r="L5" i="1"/>
  <c r="K5" i="1"/>
  <c r="J5" i="1"/>
  <c r="I5" i="1"/>
  <c r="H5" i="1"/>
  <c r="G5" i="1"/>
  <c r="F5" i="1"/>
  <c r="E5" i="1"/>
  <c r="G49" i="2" l="1"/>
  <c r="G61" i="2" s="1"/>
  <c r="F34" i="1"/>
  <c r="G34" i="1" s="1"/>
  <c r="H34" i="1" s="1"/>
  <c r="I34" i="1" s="1"/>
  <c r="J34" i="1" s="1"/>
  <c r="K34" i="1" s="1"/>
  <c r="L34" i="1" s="1"/>
  <c r="M34" i="1" s="1"/>
  <c r="N34" i="1" s="1"/>
  <c r="O34" i="1" s="1"/>
  <c r="H38" i="2"/>
  <c r="N18" i="2"/>
  <c r="P39" i="2"/>
  <c r="J42" i="2"/>
  <c r="L41" i="2"/>
  <c r="N41" i="2" s="1"/>
  <c r="I42" i="2"/>
  <c r="M17" i="1"/>
  <c r="M19" i="1" s="1"/>
  <c r="M29" i="1" s="1"/>
  <c r="L17" i="1"/>
  <c r="L19" i="1" s="1"/>
  <c r="L29" i="1" s="1"/>
  <c r="K17" i="1"/>
  <c r="K19" i="1" s="1"/>
  <c r="K29" i="1" s="1"/>
  <c r="J17" i="1"/>
  <c r="J19" i="1" s="1"/>
  <c r="O17" i="1"/>
  <c r="O19" i="1" s="1"/>
  <c r="O29" i="1" s="1"/>
  <c r="N17" i="1"/>
  <c r="N19" i="1" s="1"/>
  <c r="N29" i="1" s="1"/>
  <c r="I17" i="1"/>
  <c r="I19" i="1" s="1"/>
  <c r="H17" i="1"/>
  <c r="H19" i="1" s="1"/>
  <c r="H29" i="1" s="1"/>
  <c r="G35" i="1"/>
  <c r="I35" i="1" s="1"/>
  <c r="K35" i="1" s="1"/>
  <c r="M35" i="1" s="1"/>
  <c r="O35" i="1" s="1"/>
  <c r="P38" i="1"/>
  <c r="G20" i="2"/>
  <c r="L22" i="2"/>
  <c r="L24" i="2" s="1"/>
  <c r="L34" i="2" s="1"/>
  <c r="G22" i="2"/>
  <c r="G24" i="2" s="1"/>
  <c r="G34" i="2" s="1"/>
  <c r="G62" i="2" s="1"/>
  <c r="K22" i="2"/>
  <c r="K24" i="2" s="1"/>
  <c r="K34" i="2" s="1"/>
  <c r="I22" i="2"/>
  <c r="I24" i="2" s="1"/>
  <c r="I34" i="2" s="1"/>
  <c r="H22" i="2"/>
  <c r="H24" i="2" s="1"/>
  <c r="F22" i="2"/>
  <c r="F24" i="2" s="1"/>
  <c r="N22" i="2"/>
  <c r="J22" i="2"/>
  <c r="J24" i="2" s="1"/>
  <c r="J34" i="2" s="1"/>
  <c r="M22" i="2"/>
  <c r="K41" i="2"/>
  <c r="K41" i="1"/>
  <c r="K42" i="1" s="1"/>
  <c r="I41" i="1"/>
  <c r="I42" i="1" s="1"/>
  <c r="E41" i="1"/>
  <c r="J41" i="1"/>
  <c r="J42" i="1" s="1"/>
  <c r="G41" i="1"/>
  <c r="G42" i="1" s="1"/>
  <c r="H41" i="1"/>
  <c r="H42" i="1" s="1"/>
  <c r="M41" i="1"/>
  <c r="M42" i="1" s="1"/>
  <c r="L41" i="1"/>
  <c r="L42" i="1" s="1"/>
  <c r="F41" i="1"/>
  <c r="F42" i="1" s="1"/>
  <c r="I20" i="2"/>
  <c r="P40" i="2"/>
  <c r="P48" i="2"/>
  <c r="E32" i="2"/>
  <c r="E34" i="2" s="1"/>
  <c r="P31" i="2"/>
  <c r="G19" i="1"/>
  <c r="O41" i="1"/>
  <c r="O42" i="1" s="1"/>
  <c r="N12" i="2"/>
  <c r="N19" i="2" s="1"/>
  <c r="N46" i="2"/>
  <c r="N47" i="2" s="1"/>
  <c r="N31" i="2"/>
  <c r="N32" i="2" s="1"/>
  <c r="N23" i="2"/>
  <c r="J20" i="2"/>
  <c r="O31" i="2"/>
  <c r="O32" i="2" s="1"/>
  <c r="O34" i="2" s="1"/>
  <c r="O12" i="2"/>
  <c r="O19" i="2" s="1"/>
  <c r="L20" i="2"/>
  <c r="P59" i="2"/>
  <c r="F19" i="1"/>
  <c r="H36" i="1"/>
  <c r="J36" i="1" s="1"/>
  <c r="O46" i="2"/>
  <c r="O47" i="2" s="1"/>
  <c r="I26" i="1"/>
  <c r="I27" i="1" s="1"/>
  <c r="O18" i="2"/>
  <c r="O20" i="2" s="1"/>
  <c r="M23" i="2"/>
  <c r="P23" i="2" s="1"/>
  <c r="H31" i="2"/>
  <c r="H32" i="2" s="1"/>
  <c r="E46" i="2"/>
  <c r="E14" i="1"/>
  <c r="J26" i="1"/>
  <c r="J27" i="1" s="1"/>
  <c r="F33" i="1"/>
  <c r="I31" i="2"/>
  <c r="I32" i="2" s="1"/>
  <c r="F46" i="2"/>
  <c r="C26" i="2"/>
  <c r="M31" i="2"/>
  <c r="M32" i="2" s="1"/>
  <c r="J46" i="2"/>
  <c r="J47" i="2" s="1"/>
  <c r="L14" i="1"/>
  <c r="L15" i="1" s="1"/>
  <c r="E26" i="1"/>
  <c r="K12" i="2"/>
  <c r="K19" i="2" s="1"/>
  <c r="P19" i="2" s="1"/>
  <c r="K18" i="2"/>
  <c r="K20" i="2" s="1"/>
  <c r="M46" i="2"/>
  <c r="M47" i="2" s="1"/>
  <c r="N14" i="1"/>
  <c r="N15" i="1" s="1"/>
  <c r="G26" i="1"/>
  <c r="G27" i="1" s="1"/>
  <c r="M18" i="2"/>
  <c r="M20" i="2" s="1"/>
  <c r="F31" i="2"/>
  <c r="F32" i="2" s="1"/>
  <c r="F26" i="1"/>
  <c r="F27" i="1" s="1"/>
  <c r="P32" i="2" l="1"/>
  <c r="P34" i="1"/>
  <c r="F29" i="1"/>
  <c r="E27" i="1"/>
  <c r="P26" i="1"/>
  <c r="E42" i="1"/>
  <c r="P42" i="1" s="1"/>
  <c r="P41" i="1"/>
  <c r="M41" i="2"/>
  <c r="K42" i="2"/>
  <c r="L42" i="2" s="1"/>
  <c r="M42" i="2" s="1"/>
  <c r="N42" i="2" s="1"/>
  <c r="O42" i="2" s="1"/>
  <c r="P17" i="1"/>
  <c r="F43" i="1"/>
  <c r="F55" i="1" s="1"/>
  <c r="G33" i="1"/>
  <c r="M24" i="2"/>
  <c r="M34" i="2" s="1"/>
  <c r="P22" i="2"/>
  <c r="I29" i="1"/>
  <c r="P35" i="1"/>
  <c r="H49" i="2"/>
  <c r="H61" i="2" s="1"/>
  <c r="I38" i="2"/>
  <c r="L36" i="1"/>
  <c r="N36" i="1" s="1"/>
  <c r="J37" i="1"/>
  <c r="P37" i="1" s="1"/>
  <c r="P14" i="1"/>
  <c r="P15" i="1" s="1"/>
  <c r="E15" i="1"/>
  <c r="P36" i="1"/>
  <c r="N24" i="2"/>
  <c r="N34" i="2" s="1"/>
  <c r="P18" i="2"/>
  <c r="P20" i="2" s="1"/>
  <c r="G29" i="1"/>
  <c r="F34" i="2"/>
  <c r="P42" i="2"/>
  <c r="F47" i="2"/>
  <c r="F49" i="2"/>
  <c r="F61" i="2" s="1"/>
  <c r="P46" i="2"/>
  <c r="E47" i="2"/>
  <c r="P47" i="2" s="1"/>
  <c r="P19" i="1"/>
  <c r="H34" i="2"/>
  <c r="H62" i="2" s="1"/>
  <c r="J29" i="1"/>
  <c r="N20" i="2"/>
  <c r="F56" i="1" l="1"/>
  <c r="E49" i="2"/>
  <c r="G43" i="1"/>
  <c r="G55" i="1" s="1"/>
  <c r="G56" i="1" s="1"/>
  <c r="H33" i="1"/>
  <c r="P27" i="1"/>
  <c r="P29" i="1" s="1"/>
  <c r="E29" i="1"/>
  <c r="I49" i="2"/>
  <c r="I61" i="2" s="1"/>
  <c r="I62" i="2" s="1"/>
  <c r="J38" i="2"/>
  <c r="O41" i="2"/>
  <c r="P41" i="2" s="1"/>
  <c r="F62" i="2"/>
  <c r="P24" i="2"/>
  <c r="P34" i="2" s="1"/>
  <c r="E43" i="1"/>
  <c r="J49" i="2" l="1"/>
  <c r="J61" i="2" s="1"/>
  <c r="J62" i="2" s="1"/>
  <c r="K38" i="2"/>
  <c r="E61" i="2"/>
  <c r="E55" i="1"/>
  <c r="E56" i="1" s="1"/>
  <c r="E58" i="1" s="1"/>
  <c r="F58" i="1" s="1"/>
  <c r="G58" i="1" s="1"/>
  <c r="H58" i="1" s="1"/>
  <c r="H43" i="1"/>
  <c r="H55" i="1" s="1"/>
  <c r="H56" i="1" s="1"/>
  <c r="I33" i="1"/>
  <c r="J33" i="1" l="1"/>
  <c r="I43" i="1"/>
  <c r="I55" i="1" s="1"/>
  <c r="I56" i="1" s="1"/>
  <c r="I58" i="1" s="1"/>
  <c r="E62" i="2"/>
  <c r="E64" i="2" s="1"/>
  <c r="F64" i="2" s="1"/>
  <c r="G64" i="2" s="1"/>
  <c r="H64" i="2" s="1"/>
  <c r="I64" i="2" s="1"/>
  <c r="J64" i="2" s="1"/>
  <c r="K49" i="2"/>
  <c r="L38" i="2"/>
  <c r="L49" i="2" l="1"/>
  <c r="L61" i="2" s="1"/>
  <c r="L62" i="2" s="1"/>
  <c r="M38" i="2"/>
  <c r="K61" i="2"/>
  <c r="J43" i="1"/>
  <c r="K33" i="1"/>
  <c r="K43" i="1" l="1"/>
  <c r="K55" i="1" s="1"/>
  <c r="K56" i="1" s="1"/>
  <c r="L33" i="1"/>
  <c r="K62" i="2"/>
  <c r="K64" i="2" s="1"/>
  <c r="L64" i="2" s="1"/>
  <c r="N38" i="2"/>
  <c r="M49" i="2"/>
  <c r="J55" i="1"/>
  <c r="J56" i="1" l="1"/>
  <c r="J58" i="1" s="1"/>
  <c r="K58" i="1" s="1"/>
  <c r="M61" i="2"/>
  <c r="M33" i="1"/>
  <c r="L43" i="1"/>
  <c r="L55" i="1" s="1"/>
  <c r="L56" i="1" s="1"/>
  <c r="N49" i="2"/>
  <c r="N61" i="2" s="1"/>
  <c r="N62" i="2" s="1"/>
  <c r="O38" i="2"/>
  <c r="O49" i="2" l="1"/>
  <c r="O61" i="2" s="1"/>
  <c r="O62" i="2" s="1"/>
  <c r="P38" i="2"/>
  <c r="N33" i="1"/>
  <c r="M43" i="1"/>
  <c r="M55" i="1" s="1"/>
  <c r="M56" i="1" s="1"/>
  <c r="L58" i="1"/>
  <c r="P49" i="2"/>
  <c r="M62" i="2"/>
  <c r="M64" i="2" s="1"/>
  <c r="N64" i="2" s="1"/>
  <c r="O64" i="2" s="1"/>
  <c r="P61" i="2"/>
  <c r="P62" i="2" s="1"/>
  <c r="O33" i="1" l="1"/>
  <c r="N43" i="1"/>
  <c r="N55" i="1" s="1"/>
  <c r="N56" i="1" s="1"/>
  <c r="M58" i="1"/>
  <c r="N58" i="1" s="1"/>
  <c r="O43" i="1" l="1"/>
  <c r="P33" i="1"/>
  <c r="O55" i="1" l="1"/>
  <c r="P43" i="1"/>
  <c r="O56" i="1" l="1"/>
  <c r="O58" i="1" s="1"/>
  <c r="P55" i="1"/>
  <c r="P56" i="1" s="1"/>
</calcChain>
</file>

<file path=xl/sharedStrings.xml><?xml version="1.0" encoding="utf-8"?>
<sst xmlns="http://schemas.openxmlformats.org/spreadsheetml/2006/main" count="200" uniqueCount="102">
  <si>
    <t>Community College Pro Forma Budget</t>
  </si>
  <si>
    <t>For purposes of this grant, "Inclusive Higher Education" will be abbreviated as IHE throughout the budget template</t>
  </si>
  <si>
    <t>Notes and Assumptions</t>
  </si>
  <si>
    <t>STUDENTS SERVED</t>
  </si>
  <si>
    <t>Plan Year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</si>
  <si>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</si>
  <si>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</si>
  <si>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</si>
  <si>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</si>
  <si>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</si>
  <si>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</si>
  <si>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</si>
  <si>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</si>
  <si>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</si>
  <si>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</si>
  <si>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</si>
  <si>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TOTAL</t>
  </si>
  <si>
    <t>CC has 2 pathways (associates and IHE Certificate), IHE is completed in 3 years, associates can take 3-6 years. 
Assumption: 1/3 students enroll in associates, 2/3 in IHE cert.  Total enrollments is the key number, incoming freshman are adjusted based on total number of students</t>
  </si>
  <si>
    <t>Associates</t>
  </si>
  <si>
    <t xml:space="preserve">IHE </t>
  </si>
  <si>
    <t>TOTAL SERVED</t>
  </si>
  <si>
    <t>Staff to student ratio</t>
  </si>
  <si>
    <t>1:3</t>
  </si>
  <si>
    <t>1:5</t>
  </si>
  <si>
    <t>1:6</t>
  </si>
  <si>
    <t>1:7</t>
  </si>
  <si>
    <t>P &amp; L STATEMENT</t>
  </si>
  <si>
    <t>INCOME</t>
  </si>
  <si>
    <t>Per Student</t>
  </si>
  <si>
    <t>(1)  Paid by the Student:</t>
  </si>
  <si>
    <t>Annual Cost</t>
  </si>
  <si>
    <t xml:space="preserve">Program fee: currently approved for $1,500/sem, recommendation to CC is $2,000/sem. Recommendation used in proforma.
Tuition reimbursement - currently not approved to receive tuition reimbursement for IHE class, recommendation to CC to have 3 course class with tuition directed back to  IHE program.  Recommendation used in proforma.
</t>
  </si>
  <si>
    <t xml:space="preserve">     Tuition &amp; fees (2 courses/semester, $153/ch)            </t>
  </si>
  <si>
    <t xml:space="preserve">     Total Income to general college budget not IHE Program Budget</t>
  </si>
  <si>
    <t xml:space="preserve">     IHE Program Class Tuition (3 credit hrs/sem)</t>
  </si>
  <si>
    <t xml:space="preserve">      Program Fee per student (annual)</t>
  </si>
  <si>
    <t xml:space="preserve">     Total tuition income directed to IHE Program Budget</t>
  </si>
  <si>
    <t xml:space="preserve">Annual Total Student Cost </t>
  </si>
  <si>
    <t xml:space="preserve">Annual Typical Student Cost </t>
  </si>
  <si>
    <t xml:space="preserve">(2)  Other Income to Program: </t>
  </si>
  <si>
    <t xml:space="preserve">     IN! Education Grant</t>
  </si>
  <si>
    <t>DVR reimbursement line assumes 75% of students receive DVR funding</t>
  </si>
  <si>
    <t xml:space="preserve">     DVR Contribution ($3000/semester) </t>
  </si>
  <si>
    <t xml:space="preserve">     Total Other  income directed to IHE   </t>
  </si>
  <si>
    <t>TOTAL INCOME TO IHE</t>
  </si>
  <si>
    <t>EXPENSE</t>
  </si>
  <si>
    <t>(1)  Human Resources</t>
  </si>
  <si>
    <t>Program:</t>
  </si>
  <si>
    <t>Annual</t>
  </si>
  <si>
    <t>Assuming Community College will fund .45 FTE for director from disability services
Please note that community college salaries are lower than the university counterparts (~$8K) starting, fringe benefits are higher at community college at 35% versus 29%.
Please note that 2 positions start at PT</t>
  </si>
  <si>
    <t>Executive Director (.55 FTE, $65k + 35% fringe)</t>
  </si>
  <si>
    <t>Program Coordinator:  Academics ($42k + 35% fringe)</t>
  </si>
  <si>
    <t>Program Coordinator: Life Skills ($42k + 35% fringe)</t>
  </si>
  <si>
    <t>Program Coordinator: Employment ($42k+35% fringe)</t>
  </si>
  <si>
    <t>Support:</t>
  </si>
  <si>
    <t>Mentors (10hrs/wk per student @ $14/hr for 32 weeks)</t>
  </si>
  <si>
    <t>Community College utilizes work study for 100% of peer mentor support and salary reimbursement</t>
  </si>
  <si>
    <t>Work Study Reimbursement (100%)</t>
  </si>
  <si>
    <t>Total Human Resources</t>
  </si>
  <si>
    <t>(2)  Other Expenses</t>
  </si>
  <si>
    <t>Marketing/Awareness</t>
  </si>
  <si>
    <t>Expenses will fluctuate based on each school.  For example - ACC does not pay for office space, but UNC does. 
The expenses listed are those that should be considered and adjusted during planning process</t>
  </si>
  <si>
    <t>Printing/Materials</t>
  </si>
  <si>
    <t>Program Evaluation/Consortium</t>
  </si>
  <si>
    <t>Software/Assistive Technology</t>
  </si>
  <si>
    <t>Training</t>
  </si>
  <si>
    <t>Travel</t>
  </si>
  <si>
    <t>Other (supplies, office space etc..)</t>
  </si>
  <si>
    <t>Total Other Expenses</t>
  </si>
  <si>
    <t>TOTAL EXPENSE TO IHE</t>
  </si>
  <si>
    <t>NET INCOME (EXPENSE) TO IHE</t>
  </si>
  <si>
    <t>Cash Reserve</t>
  </si>
  <si>
    <t xml:space="preserve">CC year 7:  With the additonal staff added in year 7 the program does see a negative net, however the reserve can cover this loss for 1 year. </t>
  </si>
  <si>
    <t>University Pro Forma Budget</t>
  </si>
  <si>
    <t>Freshman</t>
  </si>
  <si>
    <t>Sophomore</t>
  </si>
  <si>
    <t>graduated</t>
  </si>
  <si>
    <t xml:space="preserve">All students complete in 4 years per IHE certificate design
Residential Advisors best practice is 1 RA to 20 students
Assumption and preference  that majority of students live on campus
</t>
  </si>
  <si>
    <t>Junior</t>
  </si>
  <si>
    <t>Senior</t>
  </si>
  <si>
    <t>current student</t>
  </si>
  <si>
    <t>Graduation Rate</t>
  </si>
  <si>
    <t>Total</t>
  </si>
  <si>
    <t>staff to student ratio</t>
  </si>
  <si>
    <t>1:4</t>
  </si>
  <si>
    <t xml:space="preserve"> estimated number of students living on campus</t>
  </si>
  <si>
    <t>number of resident advisors needed (1/20 ratio)</t>
  </si>
  <si>
    <t xml:space="preserve">Proforma uses an average tuition cost, % of additional course fees (15%) and room and board costs. Actual costs will fluctuate based on University
</t>
  </si>
  <si>
    <t xml:space="preserve">     Tuition &amp; fees (2 courses/semester, $335/ch)            </t>
  </si>
  <si>
    <t xml:space="preserve">     Room &amp; Board </t>
  </si>
  <si>
    <t xml:space="preserve">     Total Income to general university budget not IHE Program Budget</t>
  </si>
  <si>
    <t xml:space="preserve">     IHE Program Class Tuition (3 credit hrs/semester)</t>
  </si>
  <si>
    <t xml:space="preserve">     Course Program Fee per student (annual)</t>
  </si>
  <si>
    <t>Assuming a 29% fringe benefit cost, will fluctuate based on University (community college is 35%)
Please note that university salaries are higher than the community college counterparts (~$8K) starting
Please note that 2 positions start at PT</t>
  </si>
  <si>
    <t>Executive Director ($65k + 29% fringe)</t>
  </si>
  <si>
    <t>Program Coordinator:  Academics ($50k + 29% fringe)</t>
  </si>
  <si>
    <t>Program Coordinator: Life Skills ($50k + 29% fringe)</t>
  </si>
  <si>
    <t>Program Coordinator: Employment ($50k+29% fringe)</t>
  </si>
  <si>
    <t>Assumption that peer mentor salary will be reimbursed by work study for 75% of need.  Budget line item for peer mentor staff not utilizing work study
RA cost increases with additional enrollments</t>
  </si>
  <si>
    <t>Work Study Reimbursement (on average 75%)</t>
  </si>
  <si>
    <t>Resident Advisors (Room &amp; Board credit; 1-20 ratio)</t>
  </si>
  <si>
    <t xml:space="preserve">Year 3:  Tthe program does see a negative net, however the reserve can cover this loss for 1 year.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</si>
</sst>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27">
    <font>
      <sz val="11"/>
      <color theme="1"/>
      <name val="Calibri"/>
      <scheme val="minor"/>
    </font>
    <font>
      <b/>
      <sz val="16"/>
      <color rgb="FF00B050"/>
      <name val="Calibri"/>
    </font>
    <font>
      <i/>
      <sz val="11"/>
      <color theme="1"/>
      <name val="Calibri"/>
      <scheme val="minor"/>
    </font>
    <font>
      <sz val="11"/>
      <name val="Calibri"/>
    </font>
    <font>
      <i/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color theme="1"/>
      <name val="Calibri"/>
    </font>
    <font>
      <b/>
      <sz val="11"/>
      <color rgb="FF000000"/>
      <name val="Calibri"/>
    </font>
    <font>
      <sz val="11"/>
      <color rgb="FFFFFF00"/>
      <name val="Calibri"/>
    </font>
    <font>
      <b/>
      <sz val="11"/>
      <color rgb="FF0000CC"/>
      <name val="Calibri"/>
    </font>
    <font>
      <i/>
      <sz val="11"/>
      <color rgb="FF0000CC"/>
      <name val="Calibri"/>
    </font>
    <font>
      <sz val="11"/>
      <color rgb="FFFF0000"/>
      <name val="Calibri"/>
    </font>
    <font>
      <b/>
      <i/>
      <sz val="11"/>
      <color theme="1"/>
      <name val="Calibri"/>
    </font>
    <font>
      <b/>
      <sz val="11"/>
      <color rgb="FF00B050"/>
      <name val="Calibri"/>
    </font>
    <font>
      <i/>
      <u/>
      <sz val="11"/>
      <color theme="1"/>
      <name val="Calibri"/>
    </font>
    <font>
      <i/>
      <u/>
      <sz val="11"/>
      <color theme="1"/>
      <name val="Calibri"/>
    </font>
    <font>
      <sz val="11"/>
      <color rgb="FF0000CC"/>
      <name val="Calibri"/>
    </font>
    <font>
      <i/>
      <sz val="11"/>
      <color rgb="FF000000"/>
      <name val="Calibri"/>
    </font>
    <font>
      <sz val="11"/>
      <color rgb="FF000000"/>
      <name val="Calibri"/>
    </font>
    <font>
      <b/>
      <i/>
      <sz val="11"/>
      <color rgb="FFC00000"/>
      <name val="Calibri"/>
    </font>
    <font>
      <b/>
      <sz val="11"/>
      <color rgb="FFC00000"/>
      <name val="Calibri"/>
    </font>
    <font>
      <b/>
      <sz val="11"/>
      <color rgb="FFC55A11"/>
      <name val="Calibri"/>
    </font>
    <font>
      <sz val="11"/>
      <color rgb="FF0000FF"/>
      <name val="Calibri"/>
    </font>
    <font>
      <u/>
      <sz val="11"/>
      <color theme="1"/>
      <name val="Calibri"/>
    </font>
    <font>
      <sz val="11"/>
      <color rgb="FF1155CC"/>
      <name val="Calibri"/>
    </font>
    <font>
      <i/>
      <sz val="11"/>
      <color rgb="FF0000FF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5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5" fillId="0" borderId="0" xfId="0" applyFont="1"/>
    <xf numFmtId="0" fontId="6" fillId="2" borderId="7" xfId="0" applyFont="1" applyFill="1" applyBorder="1" applyAlignment="1">
      <alignment horizontal="center" vertical="center"/>
    </xf>
    <xf numFmtId="0" fontId="7" fillId="3" borderId="8" xfId="0" applyFont="1" applyFill="1" applyBorder="1"/>
    <xf numFmtId="0" fontId="8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0" fontId="7" fillId="3" borderId="11" xfId="0" applyFont="1" applyFill="1" applyBorder="1"/>
    <xf numFmtId="0" fontId="5" fillId="3" borderId="1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164" fontId="7" fillId="3" borderId="12" xfId="0" applyNumberFormat="1" applyFont="1" applyFill="1" applyBorder="1" applyAlignment="1">
      <alignment horizontal="center"/>
    </xf>
    <xf numFmtId="164" fontId="5" fillId="0" borderId="14" xfId="0" applyNumberFormat="1" applyFont="1" applyBorder="1" applyAlignment="1">
      <alignment horizontal="right"/>
    </xf>
    <xf numFmtId="0" fontId="9" fillId="3" borderId="11" xfId="0" applyFont="1" applyFill="1" applyBorder="1"/>
    <xf numFmtId="0" fontId="5" fillId="3" borderId="17" xfId="0" applyFont="1" applyFill="1" applyBorder="1" applyAlignment="1">
      <alignment horizontal="left"/>
    </xf>
    <xf numFmtId="164" fontId="7" fillId="0" borderId="14" xfId="0" applyNumberFormat="1" applyFont="1" applyBorder="1" applyAlignment="1">
      <alignment horizontal="right"/>
    </xf>
    <xf numFmtId="0" fontId="5" fillId="2" borderId="18" xfId="0" applyFont="1" applyFill="1" applyBorder="1" applyAlignment="1">
      <alignment horizontal="right"/>
    </xf>
    <xf numFmtId="0" fontId="5" fillId="2" borderId="19" xfId="0" applyFont="1" applyFill="1" applyBorder="1" applyAlignment="1">
      <alignment horizontal="center"/>
    </xf>
    <xf numFmtId="164" fontId="10" fillId="2" borderId="18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3" borderId="11" xfId="0" applyFont="1" applyFill="1" applyBorder="1" applyAlignment="1">
      <alignment horizontal="right"/>
    </xf>
    <xf numFmtId="0" fontId="11" fillId="3" borderId="12" xfId="0" applyFont="1" applyFill="1" applyBorder="1" applyAlignment="1">
      <alignment horizontal="right"/>
    </xf>
    <xf numFmtId="1" fontId="11" fillId="3" borderId="17" xfId="0" applyNumberFormat="1" applyFont="1" applyFill="1" applyBorder="1" applyAlignment="1">
      <alignment horizontal="right"/>
    </xf>
    <xf numFmtId="1" fontId="11" fillId="3" borderId="12" xfId="0" applyNumberFormat="1" applyFont="1" applyFill="1" applyBorder="1" applyAlignment="1">
      <alignment horizontal="right"/>
    </xf>
    <xf numFmtId="49" fontId="4" fillId="0" borderId="0" xfId="0" applyNumberFormat="1" applyFont="1" applyAlignment="1">
      <alignment horizontal="right"/>
    </xf>
    <xf numFmtId="49" fontId="4" fillId="3" borderId="20" xfId="0" applyNumberFormat="1" applyFont="1" applyFill="1" applyBorder="1" applyAlignment="1">
      <alignment horizontal="right"/>
    </xf>
    <xf numFmtId="49" fontId="11" fillId="3" borderId="21" xfId="0" applyNumberFormat="1" applyFont="1" applyFill="1" applyBorder="1" applyAlignment="1">
      <alignment horizontal="right"/>
    </xf>
    <xf numFmtId="49" fontId="11" fillId="3" borderId="21" xfId="0" quotePrefix="1" applyNumberFormat="1" applyFont="1" applyFill="1" applyBorder="1" applyAlignment="1">
      <alignment horizontal="right"/>
    </xf>
    <xf numFmtId="49" fontId="11" fillId="3" borderId="22" xfId="0" quotePrefix="1" applyNumberFormat="1" applyFont="1" applyFill="1" applyBorder="1" applyAlignment="1">
      <alignment horizontal="right"/>
    </xf>
    <xf numFmtId="49" fontId="5" fillId="0" borderId="23" xfId="0" applyNumberFormat="1" applyFont="1" applyBorder="1" applyAlignment="1">
      <alignment horizontal="right"/>
    </xf>
    <xf numFmtId="0" fontId="12" fillId="0" borderId="0" xfId="0" applyFont="1"/>
    <xf numFmtId="0" fontId="11" fillId="0" borderId="0" xfId="0" applyFont="1" applyAlignment="1">
      <alignment horizontal="right"/>
    </xf>
    <xf numFmtId="164" fontId="13" fillId="0" borderId="0" xfId="0" applyNumberFormat="1" applyFont="1" applyAlignment="1">
      <alignment horizontal="center"/>
    </xf>
    <xf numFmtId="164" fontId="5" fillId="0" borderId="0" xfId="0" applyNumberFormat="1" applyFont="1"/>
    <xf numFmtId="0" fontId="7" fillId="0" borderId="0" xfId="0" applyFont="1"/>
    <xf numFmtId="0" fontId="14" fillId="3" borderId="24" xfId="0" applyFont="1" applyFill="1" applyBorder="1"/>
    <xf numFmtId="0" fontId="4" fillId="3" borderId="25" xfId="0" applyFont="1" applyFill="1" applyBorder="1" applyAlignment="1">
      <alignment horizontal="right"/>
    </xf>
    <xf numFmtId="0" fontId="5" fillId="2" borderId="26" xfId="0" applyFont="1" applyFill="1" applyBorder="1" applyAlignment="1">
      <alignment horizontal="center"/>
    </xf>
    <xf numFmtId="0" fontId="5" fillId="4" borderId="11" xfId="0" quotePrefix="1" applyFont="1" applyFill="1" applyBorder="1" applyAlignment="1">
      <alignment horizontal="left"/>
    </xf>
    <xf numFmtId="0" fontId="15" fillId="4" borderId="27" xfId="0" applyFont="1" applyFill="1" applyBorder="1" applyAlignment="1">
      <alignment horizontal="right"/>
    </xf>
    <xf numFmtId="0" fontId="16" fillId="4" borderId="17" xfId="0" applyFont="1" applyFill="1" applyBorder="1" applyAlignment="1">
      <alignment horizontal="right"/>
    </xf>
    <xf numFmtId="0" fontId="7" fillId="4" borderId="27" xfId="0" applyFont="1" applyFill="1" applyBorder="1"/>
    <xf numFmtId="0" fontId="7" fillId="4" borderId="12" xfId="0" applyFont="1" applyFill="1" applyBorder="1"/>
    <xf numFmtId="0" fontId="7" fillId="3" borderId="28" xfId="0" applyFont="1" applyFill="1" applyBorder="1"/>
    <xf numFmtId="0" fontId="7" fillId="4" borderId="11" xfId="0" applyFont="1" applyFill="1" applyBorder="1"/>
    <xf numFmtId="164" fontId="17" fillId="4" borderId="27" xfId="0" applyNumberFormat="1" applyFont="1" applyFill="1" applyBorder="1"/>
    <xf numFmtId="164" fontId="17" fillId="4" borderId="17" xfId="0" applyNumberFormat="1" applyFont="1" applyFill="1" applyBorder="1"/>
    <xf numFmtId="164" fontId="7" fillId="4" borderId="27" xfId="0" applyNumberFormat="1" applyFont="1" applyFill="1" applyBorder="1" applyAlignment="1">
      <alignment horizontal="center"/>
    </xf>
    <xf numFmtId="164" fontId="7" fillId="4" borderId="12" xfId="0" applyNumberFormat="1" applyFont="1" applyFill="1" applyBorder="1" applyAlignment="1">
      <alignment horizontal="center"/>
    </xf>
    <xf numFmtId="164" fontId="7" fillId="3" borderId="28" xfId="0" applyNumberFormat="1" applyFont="1" applyFill="1" applyBorder="1"/>
    <xf numFmtId="0" fontId="5" fillId="4" borderId="11" xfId="0" applyFont="1" applyFill="1" applyBorder="1" applyAlignment="1">
      <alignment horizontal="left"/>
    </xf>
    <xf numFmtId="164" fontId="5" fillId="4" borderId="17" xfId="0" applyNumberFormat="1" applyFont="1" applyFill="1" applyBorder="1" applyAlignment="1">
      <alignment horizontal="center"/>
    </xf>
    <xf numFmtId="164" fontId="5" fillId="4" borderId="27" xfId="0" applyNumberFormat="1" applyFont="1" applyFill="1" applyBorder="1" applyAlignment="1">
      <alignment horizontal="center"/>
    </xf>
    <xf numFmtId="164" fontId="5" fillId="4" borderId="12" xfId="0" applyNumberFormat="1" applyFont="1" applyFill="1" applyBorder="1" applyAlignment="1">
      <alignment horizontal="center"/>
    </xf>
    <xf numFmtId="164" fontId="5" fillId="3" borderId="28" xfId="0" applyNumberFormat="1" applyFont="1" applyFill="1" applyBorder="1" applyAlignment="1">
      <alignment horizontal="center"/>
    </xf>
    <xf numFmtId="0" fontId="5" fillId="3" borderId="11" xfId="0" applyFont="1" applyFill="1" applyBorder="1" applyAlignment="1">
      <alignment horizontal="left"/>
    </xf>
    <xf numFmtId="164" fontId="17" fillId="3" borderId="27" xfId="0" applyNumberFormat="1" applyFont="1" applyFill="1" applyBorder="1"/>
    <xf numFmtId="164" fontId="17" fillId="3" borderId="17" xfId="0" applyNumberFormat="1" applyFont="1" applyFill="1" applyBorder="1"/>
    <xf numFmtId="164" fontId="5" fillId="3" borderId="27" xfId="0" applyNumberFormat="1" applyFont="1" applyFill="1" applyBorder="1" applyAlignment="1">
      <alignment horizontal="center"/>
    </xf>
    <xf numFmtId="164" fontId="5" fillId="3" borderId="12" xfId="0" applyNumberFormat="1" applyFont="1" applyFill="1" applyBorder="1" applyAlignment="1">
      <alignment horizontal="center"/>
    </xf>
    <xf numFmtId="164" fontId="7" fillId="3" borderId="27" xfId="0" applyNumberFormat="1" applyFont="1" applyFill="1" applyBorder="1" applyAlignment="1">
      <alignment horizontal="center"/>
    </xf>
    <xf numFmtId="164" fontId="17" fillId="3" borderId="29" xfId="0" applyNumberFormat="1" applyFont="1" applyFill="1" applyBorder="1"/>
    <xf numFmtId="164" fontId="17" fillId="3" borderId="30" xfId="0" applyNumberFormat="1" applyFont="1" applyFill="1" applyBorder="1"/>
    <xf numFmtId="164" fontId="7" fillId="3" borderId="29" xfId="0" applyNumberFormat="1" applyFont="1" applyFill="1" applyBorder="1" applyAlignment="1">
      <alignment horizontal="center"/>
    </xf>
    <xf numFmtId="164" fontId="7" fillId="3" borderId="31" xfId="0" applyNumberFormat="1" applyFont="1" applyFill="1" applyBorder="1" applyAlignment="1">
      <alignment horizontal="center"/>
    </xf>
    <xf numFmtId="164" fontId="7" fillId="3" borderId="32" xfId="0" applyNumberFormat="1" applyFont="1" applyFill="1" applyBorder="1"/>
    <xf numFmtId="164" fontId="5" fillId="3" borderId="17" xfId="0" applyNumberFormat="1" applyFont="1" applyFill="1" applyBorder="1" applyAlignment="1">
      <alignment horizontal="center"/>
    </xf>
    <xf numFmtId="164" fontId="5" fillId="3" borderId="28" xfId="0" applyNumberFormat="1" applyFont="1" applyFill="1" applyBorder="1"/>
    <xf numFmtId="0" fontId="18" fillId="3" borderId="24" xfId="0" applyFont="1" applyFill="1" applyBorder="1" applyAlignment="1">
      <alignment horizontal="right"/>
    </xf>
    <xf numFmtId="164" fontId="19" fillId="3" borderId="25" xfId="0" applyNumberFormat="1" applyFont="1" applyFill="1" applyBorder="1" applyAlignment="1">
      <alignment horizontal="center"/>
    </xf>
    <xf numFmtId="164" fontId="17" fillId="3" borderId="17" xfId="0" applyNumberFormat="1" applyFont="1" applyFill="1" applyBorder="1" applyAlignment="1">
      <alignment horizontal="center"/>
    </xf>
    <xf numFmtId="164" fontId="5" fillId="3" borderId="33" xfId="0" applyNumberFormat="1" applyFont="1" applyFill="1" applyBorder="1" applyAlignment="1">
      <alignment horizontal="center"/>
    </xf>
    <xf numFmtId="0" fontId="18" fillId="3" borderId="34" xfId="0" applyFont="1" applyFill="1" applyBorder="1" applyAlignment="1">
      <alignment horizontal="right"/>
    </xf>
    <xf numFmtId="164" fontId="17" fillId="3" borderId="35" xfId="0" applyNumberFormat="1" applyFont="1" applyFill="1" applyBorder="1"/>
    <xf numFmtId="0" fontId="20" fillId="3" borderId="11" xfId="0" applyFont="1" applyFill="1" applyBorder="1" applyAlignment="1">
      <alignment horizontal="right"/>
    </xf>
    <xf numFmtId="164" fontId="21" fillId="3" borderId="27" xfId="0" applyNumberFormat="1" applyFont="1" applyFill="1" applyBorder="1" applyAlignment="1">
      <alignment horizontal="center"/>
    </xf>
    <xf numFmtId="164" fontId="21" fillId="3" borderId="17" xfId="0" applyNumberFormat="1" applyFont="1" applyFill="1" applyBorder="1" applyAlignment="1">
      <alignment horizontal="center"/>
    </xf>
    <xf numFmtId="0" fontId="5" fillId="3" borderId="11" xfId="0" quotePrefix="1" applyFont="1" applyFill="1" applyBorder="1" applyAlignment="1">
      <alignment horizontal="left"/>
    </xf>
    <xf numFmtId="0" fontId="7" fillId="3" borderId="27" xfId="0" applyFont="1" applyFill="1" applyBorder="1"/>
    <xf numFmtId="0" fontId="7" fillId="3" borderId="17" xfId="0" applyFont="1" applyFill="1" applyBorder="1"/>
    <xf numFmtId="164" fontId="7" fillId="3" borderId="27" xfId="0" applyNumberFormat="1" applyFont="1" applyFill="1" applyBorder="1"/>
    <xf numFmtId="164" fontId="22" fillId="3" borderId="28" xfId="0" applyNumberFormat="1" applyFont="1" applyFill="1" applyBorder="1"/>
    <xf numFmtId="164" fontId="23" fillId="3" borderId="17" xfId="0" applyNumberFormat="1" applyFont="1" applyFill="1" applyBorder="1"/>
    <xf numFmtId="164" fontId="23" fillId="3" borderId="27" xfId="0" applyNumberFormat="1" applyFont="1" applyFill="1" applyBorder="1"/>
    <xf numFmtId="164" fontId="23" fillId="3" borderId="12" xfId="0" applyNumberFormat="1" applyFont="1" applyFill="1" applyBorder="1"/>
    <xf numFmtId="164" fontId="7" fillId="3" borderId="12" xfId="0" applyNumberFormat="1" applyFont="1" applyFill="1" applyBorder="1"/>
    <xf numFmtId="0" fontId="7" fillId="3" borderId="30" xfId="0" applyFont="1" applyFill="1" applyBorder="1"/>
    <xf numFmtId="164" fontId="7" fillId="3" borderId="29" xfId="0" applyNumberFormat="1" applyFont="1" applyFill="1" applyBorder="1"/>
    <xf numFmtId="164" fontId="7" fillId="3" borderId="31" xfId="0" applyNumberFormat="1" applyFont="1" applyFill="1" applyBorder="1"/>
    <xf numFmtId="164" fontId="5" fillId="3" borderId="17" xfId="0" applyNumberFormat="1" applyFont="1" applyFill="1" applyBorder="1"/>
    <xf numFmtId="164" fontId="5" fillId="3" borderId="27" xfId="0" applyNumberFormat="1" applyFont="1" applyFill="1" applyBorder="1"/>
    <xf numFmtId="164" fontId="5" fillId="3" borderId="12" xfId="0" applyNumberFormat="1" applyFont="1" applyFill="1" applyBorder="1"/>
    <xf numFmtId="0" fontId="14" fillId="3" borderId="11" xfId="0" applyFont="1" applyFill="1" applyBorder="1" applyAlignment="1">
      <alignment horizontal="right"/>
    </xf>
    <xf numFmtId="164" fontId="5" fillId="3" borderId="36" xfId="0" applyNumberFormat="1" applyFont="1" applyFill="1" applyBorder="1"/>
    <xf numFmtId="164" fontId="5" fillId="3" borderId="37" xfId="0" applyNumberFormat="1" applyFont="1" applyFill="1" applyBorder="1"/>
    <xf numFmtId="164" fontId="5" fillId="3" borderId="38" xfId="0" applyNumberFormat="1" applyFont="1" applyFill="1" applyBorder="1"/>
    <xf numFmtId="164" fontId="5" fillId="3" borderId="39" xfId="0" applyNumberFormat="1" applyFont="1" applyFill="1" applyBorder="1"/>
    <xf numFmtId="0" fontId="14" fillId="3" borderId="11" xfId="0" applyFont="1" applyFill="1" applyBorder="1"/>
    <xf numFmtId="164" fontId="7" fillId="3" borderId="17" xfId="0" applyNumberFormat="1" applyFont="1" applyFill="1" applyBorder="1"/>
    <xf numFmtId="0" fontId="7" fillId="0" borderId="0" xfId="0" applyFont="1" applyAlignment="1">
      <alignment horizontal="center"/>
    </xf>
    <xf numFmtId="0" fontId="5" fillId="3" borderId="11" xfId="0" quotePrefix="1" applyFont="1" applyFill="1" applyBorder="1"/>
    <xf numFmtId="0" fontId="24" fillId="3" borderId="11" xfId="0" applyFont="1" applyFill="1" applyBorder="1"/>
    <xf numFmtId="164" fontId="4" fillId="3" borderId="27" xfId="0" applyNumberFormat="1" applyFont="1" applyFill="1" applyBorder="1" applyAlignment="1">
      <alignment horizontal="right"/>
    </xf>
    <xf numFmtId="164" fontId="4" fillId="3" borderId="17" xfId="0" applyNumberFormat="1" applyFont="1" applyFill="1" applyBorder="1" applyAlignment="1">
      <alignment horizontal="right"/>
    </xf>
    <xf numFmtId="164" fontId="19" fillId="3" borderId="17" xfId="0" applyNumberFormat="1" applyFont="1" applyFill="1" applyBorder="1"/>
    <xf numFmtId="0" fontId="7" fillId="3" borderId="11" xfId="0" applyFont="1" applyFill="1" applyBorder="1" applyAlignment="1">
      <alignment vertical="center"/>
    </xf>
    <xf numFmtId="0" fontId="5" fillId="3" borderId="11" xfId="0" applyFont="1" applyFill="1" applyBorder="1"/>
    <xf numFmtId="164" fontId="7" fillId="3" borderId="27" xfId="0" applyNumberFormat="1" applyFont="1" applyFill="1" applyBorder="1" applyAlignment="1">
      <alignment horizontal="right"/>
    </xf>
    <xf numFmtId="164" fontId="5" fillId="3" borderId="17" xfId="0" applyNumberFormat="1" applyFont="1" applyFill="1" applyBorder="1" applyAlignment="1">
      <alignment horizontal="right"/>
    </xf>
    <xf numFmtId="164" fontId="5" fillId="3" borderId="27" xfId="0" applyNumberFormat="1" applyFont="1" applyFill="1" applyBorder="1" applyAlignment="1">
      <alignment horizontal="right"/>
    </xf>
    <xf numFmtId="164" fontId="5" fillId="3" borderId="12" xfId="0" applyNumberFormat="1" applyFont="1" applyFill="1" applyBorder="1" applyAlignment="1">
      <alignment horizontal="right"/>
    </xf>
    <xf numFmtId="164" fontId="7" fillId="3" borderId="17" xfId="0" applyNumberFormat="1" applyFont="1" applyFill="1" applyBorder="1" applyAlignment="1">
      <alignment horizontal="right"/>
    </xf>
    <xf numFmtId="164" fontId="7" fillId="3" borderId="12" xfId="0" applyNumberFormat="1" applyFont="1" applyFill="1" applyBorder="1" applyAlignment="1">
      <alignment horizontal="right"/>
    </xf>
    <xf numFmtId="164" fontId="5" fillId="3" borderId="28" xfId="0" applyNumberFormat="1" applyFont="1" applyFill="1" applyBorder="1" applyAlignment="1">
      <alignment horizontal="right"/>
    </xf>
    <xf numFmtId="164" fontId="25" fillId="3" borderId="17" xfId="0" applyNumberFormat="1" applyFont="1" applyFill="1" applyBorder="1" applyAlignment="1">
      <alignment horizontal="right"/>
    </xf>
    <xf numFmtId="164" fontId="25" fillId="3" borderId="27" xfId="0" applyNumberFormat="1" applyFont="1" applyFill="1" applyBorder="1" applyAlignment="1">
      <alignment horizontal="right"/>
    </xf>
    <xf numFmtId="164" fontId="25" fillId="3" borderId="12" xfId="0" applyNumberFormat="1" applyFont="1" applyFill="1" applyBorder="1" applyAlignment="1">
      <alignment horizontal="right"/>
    </xf>
    <xf numFmtId="164" fontId="25" fillId="3" borderId="17" xfId="0" applyNumberFormat="1" applyFont="1" applyFill="1" applyBorder="1"/>
    <xf numFmtId="164" fontId="25" fillId="3" borderId="27" xfId="0" applyNumberFormat="1" applyFont="1" applyFill="1" applyBorder="1"/>
    <xf numFmtId="164" fontId="25" fillId="3" borderId="12" xfId="0" applyNumberFormat="1" applyFont="1" applyFill="1" applyBorder="1"/>
    <xf numFmtId="164" fontId="25" fillId="3" borderId="30" xfId="0" applyNumberFormat="1" applyFont="1" applyFill="1" applyBorder="1"/>
    <xf numFmtId="164" fontId="25" fillId="3" borderId="29" xfId="0" applyNumberFormat="1" applyFont="1" applyFill="1" applyBorder="1"/>
    <xf numFmtId="164" fontId="25" fillId="3" borderId="31" xfId="0" applyNumberFormat="1" applyFont="1" applyFill="1" applyBorder="1"/>
    <xf numFmtId="0" fontId="5" fillId="2" borderId="40" xfId="0" applyFont="1" applyFill="1" applyBorder="1"/>
    <xf numFmtId="164" fontId="5" fillId="2" borderId="41" xfId="0" applyNumberFormat="1" applyFont="1" applyFill="1" applyBorder="1"/>
    <xf numFmtId="164" fontId="5" fillId="2" borderId="42" xfId="0" applyNumberFormat="1" applyFont="1" applyFill="1" applyBorder="1"/>
    <xf numFmtId="164" fontId="5" fillId="2" borderId="43" xfId="0" applyNumberFormat="1" applyFont="1" applyFill="1" applyBorder="1"/>
    <xf numFmtId="164" fontId="5" fillId="2" borderId="44" xfId="0" applyNumberFormat="1" applyFont="1" applyFill="1" applyBorder="1"/>
    <xf numFmtId="0" fontId="4" fillId="0" borderId="0" xfId="0" applyFont="1"/>
    <xf numFmtId="0" fontId="5" fillId="4" borderId="9" xfId="0" applyFont="1" applyFill="1" applyBorder="1" applyAlignment="1">
      <alignment horizontal="right"/>
    </xf>
    <xf numFmtId="164" fontId="5" fillId="4" borderId="45" xfId="0" applyNumberFormat="1" applyFont="1" applyFill="1" applyBorder="1"/>
    <xf numFmtId="164" fontId="5" fillId="4" borderId="46" xfId="0" applyNumberFormat="1" applyFont="1" applyFill="1" applyBorder="1"/>
    <xf numFmtId="0" fontId="10" fillId="2" borderId="7" xfId="0" applyFont="1" applyFill="1" applyBorder="1" applyAlignment="1">
      <alignment horizontal="center"/>
    </xf>
    <xf numFmtId="164" fontId="23" fillId="3" borderId="12" xfId="0" applyNumberFormat="1" applyFont="1" applyFill="1" applyBorder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0" fontId="4" fillId="0" borderId="0" xfId="0" applyFont="1" applyAlignment="1">
      <alignment vertical="top" wrapText="1"/>
    </xf>
    <xf numFmtId="164" fontId="23" fillId="3" borderId="17" xfId="0" applyNumberFormat="1" applyFont="1" applyFill="1" applyBorder="1" applyAlignment="1">
      <alignment horizontal="center"/>
    </xf>
    <xf numFmtId="164" fontId="23" fillId="3" borderId="30" xfId="0" applyNumberFormat="1" applyFont="1" applyFill="1" applyBorder="1" applyAlignment="1">
      <alignment horizontal="center"/>
    </xf>
    <xf numFmtId="164" fontId="23" fillId="3" borderId="31" xfId="0" applyNumberFormat="1" applyFont="1" applyFill="1" applyBorder="1" applyAlignment="1">
      <alignment horizontal="center"/>
    </xf>
    <xf numFmtId="164" fontId="5" fillId="2" borderId="18" xfId="0" applyNumberFormat="1" applyFont="1" applyFill="1" applyBorder="1" applyAlignment="1">
      <alignment horizontal="center"/>
    </xf>
    <xf numFmtId="0" fontId="18" fillId="3" borderId="12" xfId="0" applyFont="1" applyFill="1" applyBorder="1" applyAlignment="1">
      <alignment horizontal="right"/>
    </xf>
    <xf numFmtId="0" fontId="18" fillId="3" borderId="17" xfId="0" applyFont="1" applyFill="1" applyBorder="1" applyAlignment="1">
      <alignment horizontal="right"/>
    </xf>
    <xf numFmtId="9" fontId="18" fillId="3" borderId="12" xfId="0" applyNumberFormat="1" applyFont="1" applyFill="1" applyBorder="1" applyAlignment="1">
      <alignment horizontal="right"/>
    </xf>
    <xf numFmtId="9" fontId="4" fillId="3" borderId="12" xfId="0" applyNumberFormat="1" applyFont="1" applyFill="1" applyBorder="1" applyAlignment="1">
      <alignment horizontal="right"/>
    </xf>
    <xf numFmtId="49" fontId="4" fillId="3" borderId="30" xfId="0" applyNumberFormat="1" applyFont="1" applyFill="1" applyBorder="1" applyAlignment="1">
      <alignment horizontal="right"/>
    </xf>
    <xf numFmtId="49" fontId="26" fillId="3" borderId="12" xfId="0" quotePrefix="1" applyNumberFormat="1" applyFont="1" applyFill="1" applyBorder="1" applyAlignment="1">
      <alignment horizontal="right"/>
    </xf>
    <xf numFmtId="164" fontId="4" fillId="0" borderId="14" xfId="0" applyNumberFormat="1" applyFont="1" applyBorder="1" applyAlignment="1">
      <alignment horizontal="right"/>
    </xf>
    <xf numFmtId="0" fontId="18" fillId="3" borderId="11" xfId="0" applyFont="1" applyFill="1" applyBorder="1" applyAlignment="1">
      <alignment horizontal="right"/>
    </xf>
    <xf numFmtId="9" fontId="17" fillId="3" borderId="12" xfId="0" applyNumberFormat="1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164" fontId="5" fillId="3" borderId="18" xfId="0" applyNumberFormat="1" applyFont="1" applyFill="1" applyBorder="1" applyAlignment="1">
      <alignment horizontal="center"/>
    </xf>
    <xf numFmtId="164" fontId="5" fillId="0" borderId="14" xfId="0" applyNumberFormat="1" applyFont="1" applyBorder="1"/>
    <xf numFmtId="0" fontId="7" fillId="3" borderId="22" xfId="0" applyFont="1" applyFill="1" applyBorder="1"/>
    <xf numFmtId="0" fontId="5" fillId="3" borderId="42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164" fontId="13" fillId="3" borderId="22" xfId="0" applyNumberFormat="1" applyFont="1" applyFill="1" applyBorder="1" applyAlignment="1">
      <alignment horizontal="center"/>
    </xf>
    <xf numFmtId="164" fontId="5" fillId="0" borderId="23" xfId="0" applyNumberFormat="1" applyFont="1" applyBorder="1"/>
    <xf numFmtId="164" fontId="17" fillId="4" borderId="30" xfId="0" applyNumberFormat="1" applyFont="1" applyFill="1" applyBorder="1"/>
    <xf numFmtId="164" fontId="7" fillId="4" borderId="29" xfId="0" applyNumberFormat="1" applyFont="1" applyFill="1" applyBorder="1" applyAlignment="1">
      <alignment horizontal="center"/>
    </xf>
    <xf numFmtId="164" fontId="7" fillId="4" borderId="31" xfId="0" applyNumberFormat="1" applyFont="1" applyFill="1" applyBorder="1" applyAlignment="1">
      <alignment horizontal="center"/>
    </xf>
    <xf numFmtId="164" fontId="23" fillId="3" borderId="35" xfId="0" applyNumberFormat="1" applyFont="1" applyFill="1" applyBorder="1"/>
    <xf numFmtId="164" fontId="5" fillId="3" borderId="32" xfId="0" applyNumberFormat="1" applyFont="1" applyFill="1" applyBorder="1"/>
    <xf numFmtId="164" fontId="19" fillId="3" borderId="12" xfId="0" applyNumberFormat="1" applyFont="1" applyFill="1" applyBorder="1"/>
    <xf numFmtId="164" fontId="23" fillId="3" borderId="17" xfId="0" applyNumberFormat="1" applyFont="1" applyFill="1" applyBorder="1" applyAlignment="1">
      <alignment horizontal="right"/>
    </xf>
    <xf numFmtId="164" fontId="23" fillId="3" borderId="27" xfId="0" applyNumberFormat="1" applyFont="1" applyFill="1" applyBorder="1" applyAlignment="1">
      <alignment horizontal="right"/>
    </xf>
    <xf numFmtId="164" fontId="23" fillId="3" borderId="12" xfId="0" applyNumberFormat="1" applyFont="1" applyFill="1" applyBorder="1" applyAlignment="1">
      <alignment horizontal="right"/>
    </xf>
    <xf numFmtId="164" fontId="23" fillId="3" borderId="30" xfId="0" applyNumberFormat="1" applyFont="1" applyFill="1" applyBorder="1"/>
    <xf numFmtId="164" fontId="23" fillId="3" borderId="29" xfId="0" applyNumberFormat="1" applyFont="1" applyFill="1" applyBorder="1"/>
    <xf numFmtId="164" fontId="23" fillId="3" borderId="31" xfId="0" applyNumberFormat="1" applyFont="1" applyFill="1" applyBorder="1"/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/>
    <xf numFmtId="0" fontId="3" fillId="0" borderId="3" xfId="0" applyFont="1" applyBorder="1"/>
    <xf numFmtId="0" fontId="3" fillId="0" borderId="15" xfId="0" applyFont="1" applyBorder="1"/>
    <xf numFmtId="0" fontId="0" fillId="0" borderId="0" xfId="0"/>
    <xf numFmtId="0" fontId="3" fillId="0" borderId="16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47" xfId="0" applyFont="1" applyBorder="1" applyAlignment="1">
      <alignment vertical="center" wrapText="1"/>
    </xf>
    <xf numFmtId="0" fontId="3" fillId="0" borderId="48" xfId="0" applyFont="1" applyBorder="1"/>
    <xf numFmtId="0" fontId="3" fillId="0" borderId="4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1733550</xdr:colOff>
      <xdr:row>33</xdr:row>
      <xdr:rowOff>171450</xdr:rowOff>
    </xdr:from>
    <xdr:ext cx="38100" cy="171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35</xdr:row>
      <xdr:rowOff>0</xdr:rowOff>
    </xdr:from>
    <xdr:ext cx="38100" cy="1714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35</xdr:row>
      <xdr:rowOff>0</xdr:rowOff>
    </xdr:from>
    <xdr:ext cx="38100" cy="17145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39</xdr:row>
      <xdr:rowOff>0</xdr:rowOff>
    </xdr:from>
    <xdr:ext cx="38100" cy="171450"/>
    <xdr:sp macro="" textlink="">
      <xdr:nvSpPr>
        <xdr:cNvPr id="5" name="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31</xdr:row>
      <xdr:rowOff>171450</xdr:rowOff>
    </xdr:from>
    <xdr:ext cx="38100" cy="17145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31</xdr:row>
      <xdr:rowOff>171450</xdr:rowOff>
    </xdr:from>
    <xdr:ext cx="38100" cy="171450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32</xdr:row>
      <xdr:rowOff>171450</xdr:rowOff>
    </xdr:from>
    <xdr:ext cx="38100" cy="171450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228600</xdr:colOff>
      <xdr:row>40</xdr:row>
      <xdr:rowOff>133350</xdr:rowOff>
    </xdr:from>
    <xdr:ext cx="38100" cy="228600"/>
    <xdr:sp macro="" textlink="">
      <xdr:nvSpPr>
        <xdr:cNvPr id="9" name="Shape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346000" y="3665700"/>
          <a:ext cx="0" cy="2286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37</xdr:row>
      <xdr:rowOff>0</xdr:rowOff>
    </xdr:from>
    <xdr:ext cx="38100" cy="171450"/>
    <xdr:sp macro="" textlink="">
      <xdr:nvSpPr>
        <xdr:cNvPr id="10" name="Shape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35</xdr:row>
      <xdr:rowOff>171450</xdr:rowOff>
    </xdr:from>
    <xdr:ext cx="38100" cy="171450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34</xdr:row>
      <xdr:rowOff>171450</xdr:rowOff>
    </xdr:from>
    <xdr:ext cx="38100" cy="171450"/>
    <xdr:sp macro="" textlink="">
      <xdr:nvSpPr>
        <xdr:cNvPr id="12" name="Shape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33</xdr:row>
      <xdr:rowOff>171450</xdr:rowOff>
    </xdr:from>
    <xdr:ext cx="38100" cy="171450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36</xdr:row>
      <xdr:rowOff>0</xdr:rowOff>
    </xdr:from>
    <xdr:ext cx="38100" cy="171450"/>
    <xdr:sp macro="" textlink="">
      <xdr:nvSpPr>
        <xdr:cNvPr id="14" name="Shape 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36</xdr:row>
      <xdr:rowOff>0</xdr:rowOff>
    </xdr:from>
    <xdr:ext cx="38100" cy="171450"/>
    <xdr:sp macro="" textlink="">
      <xdr:nvSpPr>
        <xdr:cNvPr id="15" name="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36</xdr:row>
      <xdr:rowOff>171450</xdr:rowOff>
    </xdr:from>
    <xdr:ext cx="38100" cy="171450"/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35</xdr:row>
      <xdr:rowOff>171450</xdr:rowOff>
    </xdr:from>
    <xdr:ext cx="38100" cy="171450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36</xdr:row>
      <xdr:rowOff>171450</xdr:rowOff>
    </xdr:from>
    <xdr:ext cx="38100" cy="171450"/>
    <xdr:sp macro="" textlink="">
      <xdr:nvSpPr>
        <xdr:cNvPr id="18" name="Shape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37</xdr:row>
      <xdr:rowOff>0</xdr:rowOff>
    </xdr:from>
    <xdr:ext cx="38100" cy="171450"/>
    <xdr:sp macro="" textlink="">
      <xdr:nvSpPr>
        <xdr:cNvPr id="19" name="Shape 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37</xdr:row>
      <xdr:rowOff>0</xdr:rowOff>
    </xdr:from>
    <xdr:ext cx="38100" cy="171450"/>
    <xdr:sp macro="" textlink="">
      <xdr:nvSpPr>
        <xdr:cNvPr id="20" name="Shape 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37</xdr:row>
      <xdr:rowOff>0</xdr:rowOff>
    </xdr:from>
    <xdr:ext cx="38100" cy="171450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36</xdr:row>
      <xdr:rowOff>171450</xdr:rowOff>
    </xdr:from>
    <xdr:ext cx="38100" cy="171450"/>
    <xdr:sp macro="" textlink="">
      <xdr:nvSpPr>
        <xdr:cNvPr id="22" name="Shape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36</xdr:row>
      <xdr:rowOff>171450</xdr:rowOff>
    </xdr:from>
    <xdr:ext cx="38100" cy="171450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37</xdr:row>
      <xdr:rowOff>0</xdr:rowOff>
    </xdr:from>
    <xdr:ext cx="38100" cy="171450"/>
    <xdr:sp macro="" textlink="">
      <xdr:nvSpPr>
        <xdr:cNvPr id="24" name="Shape 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37</xdr:row>
      <xdr:rowOff>0</xdr:rowOff>
    </xdr:from>
    <xdr:ext cx="38100" cy="171450"/>
    <xdr:sp macro="" textlink="">
      <xdr:nvSpPr>
        <xdr:cNvPr id="25" name="Shape 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37</xdr:row>
      <xdr:rowOff>0</xdr:rowOff>
    </xdr:from>
    <xdr:ext cx="38100" cy="171450"/>
    <xdr:sp macro="" textlink="">
      <xdr:nvSpPr>
        <xdr:cNvPr id="26" name="Shape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36</xdr:row>
      <xdr:rowOff>171450</xdr:rowOff>
    </xdr:from>
    <xdr:ext cx="38100" cy="171450"/>
    <xdr:sp macro="" textlink="">
      <xdr:nvSpPr>
        <xdr:cNvPr id="27" name="Shape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37</xdr:row>
      <xdr:rowOff>0</xdr:rowOff>
    </xdr:from>
    <xdr:ext cx="38100" cy="171450"/>
    <xdr:sp macro="" textlink="">
      <xdr:nvSpPr>
        <xdr:cNvPr id="28" name="Shape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37</xdr:row>
      <xdr:rowOff>0</xdr:rowOff>
    </xdr:from>
    <xdr:ext cx="38100" cy="171450"/>
    <xdr:sp macro="" textlink="">
      <xdr:nvSpPr>
        <xdr:cNvPr id="29" name="Shape 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36</xdr:row>
      <xdr:rowOff>171450</xdr:rowOff>
    </xdr:from>
    <xdr:ext cx="38100" cy="171450"/>
    <xdr:sp macro="" textlink="">
      <xdr:nvSpPr>
        <xdr:cNvPr id="30" name="Shape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36</xdr:row>
      <xdr:rowOff>171450</xdr:rowOff>
    </xdr:from>
    <xdr:ext cx="38100" cy="171450"/>
    <xdr:sp macro="" textlink="">
      <xdr:nvSpPr>
        <xdr:cNvPr id="31" name="Shape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37</xdr:row>
      <xdr:rowOff>0</xdr:rowOff>
    </xdr:from>
    <xdr:ext cx="38100" cy="171450"/>
    <xdr:sp macro="" textlink="">
      <xdr:nvSpPr>
        <xdr:cNvPr id="32" name="Shape 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37</xdr:row>
      <xdr:rowOff>0</xdr:rowOff>
    </xdr:from>
    <xdr:ext cx="38100" cy="171450"/>
    <xdr:sp macro="" textlink="">
      <xdr:nvSpPr>
        <xdr:cNvPr id="33" name="Shape 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37</xdr:row>
      <xdr:rowOff>0</xdr:rowOff>
    </xdr:from>
    <xdr:ext cx="38100" cy="171450"/>
    <xdr:sp macro="" textlink="">
      <xdr:nvSpPr>
        <xdr:cNvPr id="34" name="Shape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36</xdr:row>
      <xdr:rowOff>171450</xdr:rowOff>
    </xdr:from>
    <xdr:ext cx="38100" cy="171450"/>
    <xdr:sp macro="" textlink="">
      <xdr:nvSpPr>
        <xdr:cNvPr id="35" name="Shape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36</xdr:row>
      <xdr:rowOff>171450</xdr:rowOff>
    </xdr:from>
    <xdr:ext cx="38100" cy="171450"/>
    <xdr:sp macro="" textlink="">
      <xdr:nvSpPr>
        <xdr:cNvPr id="36" name="Shape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37</xdr:row>
      <xdr:rowOff>0</xdr:rowOff>
    </xdr:from>
    <xdr:ext cx="38100" cy="171450"/>
    <xdr:sp macro="" textlink="">
      <xdr:nvSpPr>
        <xdr:cNvPr id="37" name="Shape 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37</xdr:row>
      <xdr:rowOff>0</xdr:rowOff>
    </xdr:from>
    <xdr:ext cx="38100" cy="171450"/>
    <xdr:sp macro="" textlink="">
      <xdr:nvSpPr>
        <xdr:cNvPr id="38" name="Shape 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37</xdr:row>
      <xdr:rowOff>0</xdr:rowOff>
    </xdr:from>
    <xdr:ext cx="38100" cy="171450"/>
    <xdr:sp macro="" textlink="">
      <xdr:nvSpPr>
        <xdr:cNvPr id="39" name="Shape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36</xdr:row>
      <xdr:rowOff>171450</xdr:rowOff>
    </xdr:from>
    <xdr:ext cx="38100" cy="171450"/>
    <xdr:sp macro="" textlink="">
      <xdr:nvSpPr>
        <xdr:cNvPr id="40" name="Shape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37</xdr:row>
      <xdr:rowOff>0</xdr:rowOff>
    </xdr:from>
    <xdr:ext cx="38100" cy="171450"/>
    <xdr:sp macro="" textlink="">
      <xdr:nvSpPr>
        <xdr:cNvPr id="41" name="Shape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37</xdr:row>
      <xdr:rowOff>0</xdr:rowOff>
    </xdr:from>
    <xdr:ext cx="38100" cy="171450"/>
    <xdr:sp macro="" textlink="">
      <xdr:nvSpPr>
        <xdr:cNvPr id="42" name="Shape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36</xdr:row>
      <xdr:rowOff>171450</xdr:rowOff>
    </xdr:from>
    <xdr:ext cx="38100" cy="171450"/>
    <xdr:sp macro="" textlink="">
      <xdr:nvSpPr>
        <xdr:cNvPr id="43" name="Shape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36</xdr:row>
      <xdr:rowOff>171450</xdr:rowOff>
    </xdr:from>
    <xdr:ext cx="38100" cy="171450"/>
    <xdr:sp macro="" textlink="">
      <xdr:nvSpPr>
        <xdr:cNvPr id="44" name="Shape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37</xdr:row>
      <xdr:rowOff>0</xdr:rowOff>
    </xdr:from>
    <xdr:ext cx="38100" cy="171450"/>
    <xdr:sp macro="" textlink="">
      <xdr:nvSpPr>
        <xdr:cNvPr id="45" name="Shape 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37</xdr:row>
      <xdr:rowOff>0</xdr:rowOff>
    </xdr:from>
    <xdr:ext cx="38100" cy="171450"/>
    <xdr:sp macro="" textlink="">
      <xdr:nvSpPr>
        <xdr:cNvPr id="46" name="Shape 4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37</xdr:row>
      <xdr:rowOff>171450</xdr:rowOff>
    </xdr:from>
    <xdr:ext cx="38100" cy="171450"/>
    <xdr:sp macro="" textlink="">
      <xdr:nvSpPr>
        <xdr:cNvPr id="47" name="Shape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36</xdr:row>
      <xdr:rowOff>171450</xdr:rowOff>
    </xdr:from>
    <xdr:ext cx="38100" cy="171450"/>
    <xdr:sp macro="" textlink="">
      <xdr:nvSpPr>
        <xdr:cNvPr id="48" name="Shape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36</xdr:row>
      <xdr:rowOff>171450</xdr:rowOff>
    </xdr:from>
    <xdr:ext cx="38100" cy="171450"/>
    <xdr:sp macro="" textlink="">
      <xdr:nvSpPr>
        <xdr:cNvPr id="49" name="Shape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37</xdr:row>
      <xdr:rowOff>0</xdr:rowOff>
    </xdr:from>
    <xdr:ext cx="38100" cy="171450"/>
    <xdr:sp macro="" textlink="">
      <xdr:nvSpPr>
        <xdr:cNvPr id="50" name="Shape 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37</xdr:row>
      <xdr:rowOff>0</xdr:rowOff>
    </xdr:from>
    <xdr:ext cx="38100" cy="171450"/>
    <xdr:sp macro="" textlink="">
      <xdr:nvSpPr>
        <xdr:cNvPr id="51" name="Shape 4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37</xdr:row>
      <xdr:rowOff>171450</xdr:rowOff>
    </xdr:from>
    <xdr:ext cx="38100" cy="171450"/>
    <xdr:sp macro="" textlink="">
      <xdr:nvSpPr>
        <xdr:cNvPr id="52" name="Shape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36</xdr:row>
      <xdr:rowOff>171450</xdr:rowOff>
    </xdr:from>
    <xdr:ext cx="38100" cy="171450"/>
    <xdr:sp macro="" textlink="">
      <xdr:nvSpPr>
        <xdr:cNvPr id="53" name="Shape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37</xdr:row>
      <xdr:rowOff>171450</xdr:rowOff>
    </xdr:from>
    <xdr:ext cx="38100" cy="171450"/>
    <xdr:sp macro="" textlink="">
      <xdr:nvSpPr>
        <xdr:cNvPr id="54" name="Shape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37</xdr:row>
      <xdr:rowOff>171450</xdr:rowOff>
    </xdr:from>
    <xdr:ext cx="38100" cy="171450"/>
    <xdr:sp macro="" textlink="">
      <xdr:nvSpPr>
        <xdr:cNvPr id="55" name="Shape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1647825</xdr:colOff>
      <xdr:row>0</xdr:row>
      <xdr:rowOff>0</xdr:rowOff>
    </xdr:from>
    <xdr:ext cx="2762250" cy="714375"/>
    <xdr:sp macro="" textlink="">
      <xdr:nvSpPr>
        <xdr:cNvPr id="56" name="Shape 7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316975" y="399975"/>
          <a:ext cx="2741400" cy="692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/>
            <a:t>Cells in blue font are variable by institution, applicants should insert their costs.</a:t>
          </a:r>
          <a:endParaRPr sz="1400"/>
        </a:p>
      </xdr:txBody>
    </xdr:sp>
    <xdr:clientData fLocksWithSheet="0"/>
  </xdr:oneCellAnchor>
  <xdr:oneCellAnchor>
    <xdr:from>
      <xdr:col>1</xdr:col>
      <xdr:colOff>9525</xdr:colOff>
      <xdr:row>0</xdr:row>
      <xdr:rowOff>66675</xdr:rowOff>
    </xdr:from>
    <xdr:ext cx="1314450" cy="657225"/>
    <xdr:pic>
      <xdr:nvPicPr>
        <xdr:cNvPr id="57" name="image1.png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1733550</xdr:colOff>
      <xdr:row>38</xdr:row>
      <xdr:rowOff>171450</xdr:rowOff>
    </xdr:from>
    <xdr:ext cx="38100" cy="171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40</xdr:row>
      <xdr:rowOff>0</xdr:rowOff>
    </xdr:from>
    <xdr:ext cx="38100" cy="1714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40</xdr:row>
      <xdr:rowOff>0</xdr:rowOff>
    </xdr:from>
    <xdr:ext cx="38100" cy="17145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44</xdr:row>
      <xdr:rowOff>0</xdr:rowOff>
    </xdr:from>
    <xdr:ext cx="38100" cy="171450"/>
    <xdr:sp macro="" textlink="">
      <xdr:nvSpPr>
        <xdr:cNvPr id="5" name="Shap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36</xdr:row>
      <xdr:rowOff>171450</xdr:rowOff>
    </xdr:from>
    <xdr:ext cx="38100" cy="17145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36</xdr:row>
      <xdr:rowOff>171450</xdr:rowOff>
    </xdr:from>
    <xdr:ext cx="38100" cy="171450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37</xdr:row>
      <xdr:rowOff>171450</xdr:rowOff>
    </xdr:from>
    <xdr:ext cx="38100" cy="171450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228600</xdr:colOff>
      <xdr:row>45</xdr:row>
      <xdr:rowOff>133350</xdr:rowOff>
    </xdr:from>
    <xdr:ext cx="38100" cy="342900"/>
    <xdr:sp macro="" textlink="">
      <xdr:nvSpPr>
        <xdr:cNvPr id="9" name="Shap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346000" y="3608550"/>
          <a:ext cx="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43</xdr:row>
      <xdr:rowOff>0</xdr:rowOff>
    </xdr:from>
    <xdr:ext cx="38100" cy="171450"/>
    <xdr:sp macro="" textlink="">
      <xdr:nvSpPr>
        <xdr:cNvPr id="10" name="Shape 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40</xdr:row>
      <xdr:rowOff>171450</xdr:rowOff>
    </xdr:from>
    <xdr:ext cx="38100" cy="171450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39</xdr:row>
      <xdr:rowOff>171450</xdr:rowOff>
    </xdr:from>
    <xdr:ext cx="38100" cy="171450"/>
    <xdr:sp macro="" textlink="">
      <xdr:nvSpPr>
        <xdr:cNvPr id="12" name="Shape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38</xdr:row>
      <xdr:rowOff>171450</xdr:rowOff>
    </xdr:from>
    <xdr:ext cx="38100" cy="171450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41</xdr:row>
      <xdr:rowOff>0</xdr:rowOff>
    </xdr:from>
    <xdr:ext cx="38100" cy="171450"/>
    <xdr:sp macro="" textlink="">
      <xdr:nvSpPr>
        <xdr:cNvPr id="14" name="Shape 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41</xdr:row>
      <xdr:rowOff>0</xdr:rowOff>
    </xdr:from>
    <xdr:ext cx="38100" cy="171450"/>
    <xdr:sp macro="" textlink="">
      <xdr:nvSpPr>
        <xdr:cNvPr id="15" name="Shape 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41</xdr:row>
      <xdr:rowOff>171450</xdr:rowOff>
    </xdr:from>
    <xdr:ext cx="38100" cy="171450"/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40</xdr:row>
      <xdr:rowOff>171450</xdr:rowOff>
    </xdr:from>
    <xdr:ext cx="38100" cy="171450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41</xdr:row>
      <xdr:rowOff>171450</xdr:rowOff>
    </xdr:from>
    <xdr:ext cx="38100" cy="171450"/>
    <xdr:sp macro="" textlink="">
      <xdr:nvSpPr>
        <xdr:cNvPr id="18" name="Shape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42</xdr:row>
      <xdr:rowOff>0</xdr:rowOff>
    </xdr:from>
    <xdr:ext cx="38100" cy="171450"/>
    <xdr:sp macro="" textlink="">
      <xdr:nvSpPr>
        <xdr:cNvPr id="19" name="Shape 4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42</xdr:row>
      <xdr:rowOff>0</xdr:rowOff>
    </xdr:from>
    <xdr:ext cx="38100" cy="171450"/>
    <xdr:sp macro="" textlink="">
      <xdr:nvSpPr>
        <xdr:cNvPr id="20" name="Shape 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42</xdr:row>
      <xdr:rowOff>171450</xdr:rowOff>
    </xdr:from>
    <xdr:ext cx="38100" cy="171450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41</xdr:row>
      <xdr:rowOff>171450</xdr:rowOff>
    </xdr:from>
    <xdr:ext cx="38100" cy="171450"/>
    <xdr:sp macro="" textlink="">
      <xdr:nvSpPr>
        <xdr:cNvPr id="22" name="Shape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41</xdr:row>
      <xdr:rowOff>171450</xdr:rowOff>
    </xdr:from>
    <xdr:ext cx="38100" cy="171450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42</xdr:row>
      <xdr:rowOff>0</xdr:rowOff>
    </xdr:from>
    <xdr:ext cx="38100" cy="171450"/>
    <xdr:sp macro="" textlink="">
      <xdr:nvSpPr>
        <xdr:cNvPr id="24" name="Shape 4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42</xdr:row>
      <xdr:rowOff>0</xdr:rowOff>
    </xdr:from>
    <xdr:ext cx="38100" cy="171450"/>
    <xdr:sp macro="" textlink="">
      <xdr:nvSpPr>
        <xdr:cNvPr id="25" name="Shape 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42</xdr:row>
      <xdr:rowOff>171450</xdr:rowOff>
    </xdr:from>
    <xdr:ext cx="38100" cy="171450"/>
    <xdr:sp macro="" textlink="">
      <xdr:nvSpPr>
        <xdr:cNvPr id="26" name="Shape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41</xdr:row>
      <xdr:rowOff>171450</xdr:rowOff>
    </xdr:from>
    <xdr:ext cx="38100" cy="171450"/>
    <xdr:sp macro="" textlink="">
      <xdr:nvSpPr>
        <xdr:cNvPr id="27" name="Shape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42</xdr:row>
      <xdr:rowOff>171450</xdr:rowOff>
    </xdr:from>
    <xdr:ext cx="38100" cy="171450"/>
    <xdr:sp macro="" textlink="">
      <xdr:nvSpPr>
        <xdr:cNvPr id="28" name="Shape 3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1733550</xdr:colOff>
      <xdr:row>42</xdr:row>
      <xdr:rowOff>171450</xdr:rowOff>
    </xdr:from>
    <xdr:ext cx="38100" cy="171450"/>
    <xdr:sp macro="" textlink="">
      <xdr:nvSpPr>
        <xdr:cNvPr id="29" name="Shape 3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5345968" y="3693887"/>
          <a:ext cx="65" cy="172227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1619250</xdr:colOff>
      <xdr:row>0</xdr:row>
      <xdr:rowOff>114300</xdr:rowOff>
    </xdr:from>
    <xdr:ext cx="3219450" cy="542925"/>
    <xdr:sp macro="" textlink="">
      <xdr:nvSpPr>
        <xdr:cNvPr id="30" name="Shape 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1229175" y="458500"/>
          <a:ext cx="3199800" cy="523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/>
            <a:t>Cells in blue font are variable by institution, applicants should insert their costs.</a:t>
          </a:r>
          <a:endParaRPr sz="1100"/>
        </a:p>
      </xdr:txBody>
    </xdr:sp>
    <xdr:clientData fLocksWithSheet="0"/>
  </xdr:oneCellAnchor>
  <xdr:oneCellAnchor>
    <xdr:from>
      <xdr:col>1</xdr:col>
      <xdr:colOff>28575</xdr:colOff>
      <xdr:row>0</xdr:row>
      <xdr:rowOff>57150</xdr:rowOff>
    </xdr:from>
    <xdr:ext cx="1314450" cy="647700"/>
    <xdr:pic>
      <xdr:nvPicPr>
        <xdr:cNvPr id="31" name="image1.png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sqref="A1:P3"/>
    </sheetView>
  </sheetViews>
  <sheetFormatPr defaultColWidth="14.453125" defaultRowHeight="15" customHeight="1"/>
  <cols>
    <col min="1" max="1" width="3.54296875" customWidth="1"/>
    <col min="2" max="2" width="45.453125" customWidth="1"/>
    <col min="3" max="3" width="15.26953125" customWidth="1"/>
    <col min="4" max="4" width="9.453125" customWidth="1"/>
    <col min="5" max="6" width="9.81640625" customWidth="1"/>
    <col min="7" max="15" width="10.453125" customWidth="1"/>
    <col min="16" max="16" width="14.453125" customWidth="1"/>
    <col min="17" max="22" width="8.81640625" customWidth="1"/>
    <col min="23" max="23" width="11.54296875" customWidth="1"/>
    <col min="24" max="26" width="8.81640625" customWidth="1"/>
  </cols>
  <sheetData>
    <row r="1" spans="1:26" ht="21" customHeight="1">
      <c r="A1" s="180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R1" s="178" t="s">
        <v>1</v>
      </c>
      <c r="S1" s="170"/>
      <c r="T1" s="170"/>
      <c r="U1" s="170"/>
      <c r="V1" s="170"/>
      <c r="W1" s="171"/>
    </row>
    <row r="2" spans="1:26" ht="21" customHeight="1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R2" s="175"/>
      <c r="S2" s="176"/>
      <c r="T2" s="176"/>
      <c r="U2" s="176"/>
      <c r="V2" s="176"/>
      <c r="W2" s="177"/>
    </row>
    <row r="3" spans="1:26" ht="21" customHeight="1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R3" s="179" t="s">
        <v>2</v>
      </c>
      <c r="S3" s="173"/>
      <c r="T3" s="173"/>
      <c r="U3" s="173"/>
      <c r="V3" s="173"/>
      <c r="W3" s="173"/>
    </row>
    <row r="4" spans="1:26" ht="21.75" customHeight="1">
      <c r="A4" s="1"/>
      <c r="B4" s="2" t="s">
        <v>3</v>
      </c>
      <c r="C4" s="3"/>
      <c r="D4" s="4" t="s">
        <v>4</v>
      </c>
      <c r="E4" s="5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6" t="s">
        <v>15</v>
      </c>
      <c r="P4" s="7" t="s">
        <v>16</v>
      </c>
      <c r="R4" s="169" t="s">
        <v>17</v>
      </c>
      <c r="S4" s="170"/>
      <c r="T4" s="170"/>
      <c r="U4" s="170"/>
      <c r="V4" s="170"/>
      <c r="W4" s="171"/>
    </row>
    <row r="5" spans="1:26" ht="14.25" customHeight="1">
      <c r="A5" s="1"/>
      <c r="B5" s="8"/>
      <c r="C5" s="9" t="s">
        <v>18</v>
      </c>
      <c r="D5" s="10"/>
      <c r="E5" s="11">
        <f t="shared" ref="E5:O5" si="0">E7*0.33</f>
        <v>2.31</v>
      </c>
      <c r="F5" s="11">
        <f t="shared" si="0"/>
        <v>4.29</v>
      </c>
      <c r="G5" s="11">
        <f t="shared" si="0"/>
        <v>6.6000000000000005</v>
      </c>
      <c r="H5" s="11">
        <f t="shared" si="0"/>
        <v>7.92</v>
      </c>
      <c r="I5" s="11">
        <f t="shared" si="0"/>
        <v>8.58</v>
      </c>
      <c r="J5" s="11">
        <f t="shared" si="0"/>
        <v>9.9</v>
      </c>
      <c r="K5" s="11">
        <f t="shared" si="0"/>
        <v>11.22</v>
      </c>
      <c r="L5" s="11">
        <f t="shared" si="0"/>
        <v>11.88</v>
      </c>
      <c r="M5" s="11">
        <f t="shared" si="0"/>
        <v>11.88</v>
      </c>
      <c r="N5" s="11">
        <f t="shared" si="0"/>
        <v>11.88</v>
      </c>
      <c r="O5" s="11">
        <f t="shared" si="0"/>
        <v>11.88</v>
      </c>
      <c r="P5" s="12"/>
      <c r="R5" s="172"/>
      <c r="S5" s="173"/>
      <c r="T5" s="173"/>
      <c r="U5" s="173"/>
      <c r="V5" s="173"/>
      <c r="W5" s="174"/>
    </row>
    <row r="6" spans="1:26" ht="14.25" customHeight="1">
      <c r="A6" s="1"/>
      <c r="B6" s="13"/>
      <c r="C6" s="9" t="s">
        <v>19</v>
      </c>
      <c r="D6" s="14"/>
      <c r="E6" s="11">
        <f t="shared" ref="E6:O6" si="1">E7*0.66</f>
        <v>4.62</v>
      </c>
      <c r="F6" s="11">
        <f t="shared" si="1"/>
        <v>8.58</v>
      </c>
      <c r="G6" s="11">
        <f t="shared" si="1"/>
        <v>13.200000000000001</v>
      </c>
      <c r="H6" s="11">
        <f t="shared" si="1"/>
        <v>15.84</v>
      </c>
      <c r="I6" s="11">
        <f t="shared" si="1"/>
        <v>17.16</v>
      </c>
      <c r="J6" s="11">
        <f t="shared" si="1"/>
        <v>19.8</v>
      </c>
      <c r="K6" s="11">
        <f t="shared" si="1"/>
        <v>22.44</v>
      </c>
      <c r="L6" s="11">
        <f t="shared" si="1"/>
        <v>23.76</v>
      </c>
      <c r="M6" s="11">
        <f t="shared" si="1"/>
        <v>23.76</v>
      </c>
      <c r="N6" s="11">
        <f t="shared" si="1"/>
        <v>23.76</v>
      </c>
      <c r="O6" s="11">
        <f t="shared" si="1"/>
        <v>23.76</v>
      </c>
      <c r="P6" s="15"/>
      <c r="R6" s="172"/>
      <c r="S6" s="173"/>
      <c r="T6" s="173"/>
      <c r="U6" s="173"/>
      <c r="V6" s="173"/>
      <c r="W6" s="174"/>
    </row>
    <row r="7" spans="1:26" ht="14.25" customHeight="1">
      <c r="B7" s="8"/>
      <c r="C7" s="16" t="s">
        <v>20</v>
      </c>
      <c r="D7" s="17">
        <v>0</v>
      </c>
      <c r="E7" s="18">
        <v>7</v>
      </c>
      <c r="F7" s="18">
        <v>13</v>
      </c>
      <c r="G7" s="18">
        <v>20</v>
      </c>
      <c r="H7" s="18">
        <v>24</v>
      </c>
      <c r="I7" s="18">
        <v>26</v>
      </c>
      <c r="J7" s="18">
        <v>30</v>
      </c>
      <c r="K7" s="18">
        <v>34</v>
      </c>
      <c r="L7" s="18">
        <v>36</v>
      </c>
      <c r="M7" s="18">
        <v>36</v>
      </c>
      <c r="N7" s="18">
        <v>36</v>
      </c>
      <c r="O7" s="18">
        <v>36</v>
      </c>
      <c r="P7" s="15"/>
      <c r="R7" s="172"/>
      <c r="S7" s="173"/>
      <c r="T7" s="173"/>
      <c r="U7" s="173"/>
      <c r="V7" s="173"/>
      <c r="W7" s="174"/>
    </row>
    <row r="8" spans="1:26" ht="14.25" customHeight="1">
      <c r="A8" s="19"/>
      <c r="B8" s="20"/>
      <c r="C8" s="21"/>
      <c r="D8" s="22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12"/>
      <c r="Q8" s="19"/>
      <c r="R8" s="172"/>
      <c r="S8" s="173"/>
      <c r="T8" s="173"/>
      <c r="U8" s="173"/>
      <c r="V8" s="173"/>
      <c r="W8" s="174"/>
      <c r="X8" s="19"/>
      <c r="Y8" s="19"/>
      <c r="Z8" s="19"/>
    </row>
    <row r="9" spans="1:26" ht="14.25" customHeight="1">
      <c r="A9" s="24"/>
      <c r="B9" s="25" t="s">
        <v>21</v>
      </c>
      <c r="C9" s="26"/>
      <c r="D9" s="26"/>
      <c r="E9" s="27" t="s">
        <v>22</v>
      </c>
      <c r="F9" s="27" t="s">
        <v>22</v>
      </c>
      <c r="G9" s="27" t="s">
        <v>23</v>
      </c>
      <c r="H9" s="27" t="s">
        <v>24</v>
      </c>
      <c r="I9" s="27" t="s">
        <v>25</v>
      </c>
      <c r="J9" s="27" t="s">
        <v>24</v>
      </c>
      <c r="K9" s="27" t="s">
        <v>24</v>
      </c>
      <c r="L9" s="27" t="s">
        <v>24</v>
      </c>
      <c r="M9" s="27" t="s">
        <v>24</v>
      </c>
      <c r="N9" s="27" t="s">
        <v>24</v>
      </c>
      <c r="O9" s="28" t="s">
        <v>24</v>
      </c>
      <c r="P9" s="29"/>
      <c r="Q9" s="24"/>
      <c r="R9" s="175"/>
      <c r="S9" s="176"/>
      <c r="T9" s="176"/>
      <c r="U9" s="176"/>
      <c r="V9" s="176"/>
      <c r="W9" s="177"/>
      <c r="X9" s="24"/>
      <c r="Y9" s="24"/>
      <c r="Z9" s="24"/>
    </row>
    <row r="10" spans="1:26" ht="14.25" customHeight="1">
      <c r="A10" s="30"/>
      <c r="B10" s="31"/>
      <c r="C10" s="31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</row>
    <row r="11" spans="1:26" ht="24" customHeight="1">
      <c r="A11" s="1"/>
      <c r="B11" s="2" t="s">
        <v>26</v>
      </c>
      <c r="C11" s="34"/>
      <c r="D11" s="34"/>
    </row>
    <row r="12" spans="1:26" ht="14.25" customHeight="1">
      <c r="A12" s="1"/>
      <c r="B12" s="35" t="s">
        <v>27</v>
      </c>
      <c r="C12" s="36" t="s">
        <v>28</v>
      </c>
      <c r="D12" s="4" t="s">
        <v>4</v>
      </c>
      <c r="E12" s="37" t="s">
        <v>5</v>
      </c>
      <c r="F12" s="6" t="s">
        <v>6</v>
      </c>
      <c r="G12" s="6" t="s">
        <v>7</v>
      </c>
      <c r="H12" s="6" t="s">
        <v>8</v>
      </c>
      <c r="I12" s="6" t="s">
        <v>9</v>
      </c>
      <c r="J12" s="6" t="s">
        <v>10</v>
      </c>
      <c r="K12" s="6" t="s">
        <v>11</v>
      </c>
      <c r="L12" s="6" t="s">
        <v>12</v>
      </c>
      <c r="M12" s="6" t="s">
        <v>13</v>
      </c>
      <c r="N12" s="6" t="s">
        <v>14</v>
      </c>
      <c r="O12" s="6" t="s">
        <v>15</v>
      </c>
      <c r="P12" s="7" t="s">
        <v>16</v>
      </c>
    </row>
    <row r="13" spans="1:26" ht="15" customHeight="1">
      <c r="A13" s="1"/>
      <c r="B13" s="38" t="s">
        <v>29</v>
      </c>
      <c r="C13" s="39" t="s">
        <v>30</v>
      </c>
      <c r="D13" s="40"/>
      <c r="E13" s="41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3"/>
      <c r="R13" s="169" t="s">
        <v>31</v>
      </c>
      <c r="S13" s="170"/>
      <c r="T13" s="170"/>
      <c r="U13" s="170"/>
      <c r="V13" s="170"/>
      <c r="W13" s="171"/>
    </row>
    <row r="14" spans="1:26" ht="14.25" customHeight="1">
      <c r="A14" s="1"/>
      <c r="B14" s="44" t="s">
        <v>32</v>
      </c>
      <c r="C14" s="45">
        <f>153*12</f>
        <v>1836</v>
      </c>
      <c r="D14" s="46"/>
      <c r="E14" s="47">
        <f t="shared" ref="E14:O14" si="2">(+$C$14)*(E$7)</f>
        <v>12852</v>
      </c>
      <c r="F14" s="48">
        <f t="shared" si="2"/>
        <v>23868</v>
      </c>
      <c r="G14" s="48">
        <f t="shared" si="2"/>
        <v>36720</v>
      </c>
      <c r="H14" s="48">
        <f t="shared" si="2"/>
        <v>44064</v>
      </c>
      <c r="I14" s="48">
        <f t="shared" si="2"/>
        <v>47736</v>
      </c>
      <c r="J14" s="48">
        <f t="shared" si="2"/>
        <v>55080</v>
      </c>
      <c r="K14" s="48">
        <f t="shared" si="2"/>
        <v>62424</v>
      </c>
      <c r="L14" s="48">
        <f t="shared" si="2"/>
        <v>66096</v>
      </c>
      <c r="M14" s="48">
        <f t="shared" si="2"/>
        <v>66096</v>
      </c>
      <c r="N14" s="48">
        <f t="shared" si="2"/>
        <v>66096</v>
      </c>
      <c r="O14" s="48">
        <f t="shared" si="2"/>
        <v>66096</v>
      </c>
      <c r="P14" s="49">
        <f>SUM(E14:O14)</f>
        <v>547128</v>
      </c>
      <c r="R14" s="172"/>
      <c r="S14" s="173"/>
      <c r="T14" s="173"/>
      <c r="U14" s="173"/>
      <c r="V14" s="173"/>
      <c r="W14" s="174"/>
    </row>
    <row r="15" spans="1:26" ht="14.25" customHeight="1">
      <c r="A15" s="1"/>
      <c r="B15" s="50" t="s">
        <v>33</v>
      </c>
      <c r="C15" s="45"/>
      <c r="D15" s="51">
        <f t="shared" ref="D15:P15" si="3">SUM(D14)</f>
        <v>0</v>
      </c>
      <c r="E15" s="52">
        <f t="shared" si="3"/>
        <v>12852</v>
      </c>
      <c r="F15" s="53">
        <f t="shared" si="3"/>
        <v>23868</v>
      </c>
      <c r="G15" s="53">
        <f t="shared" si="3"/>
        <v>36720</v>
      </c>
      <c r="H15" s="53">
        <f t="shared" si="3"/>
        <v>44064</v>
      </c>
      <c r="I15" s="53">
        <f t="shared" si="3"/>
        <v>47736</v>
      </c>
      <c r="J15" s="53">
        <f t="shared" si="3"/>
        <v>55080</v>
      </c>
      <c r="K15" s="53">
        <f t="shared" si="3"/>
        <v>62424</v>
      </c>
      <c r="L15" s="53">
        <f t="shared" si="3"/>
        <v>66096</v>
      </c>
      <c r="M15" s="53">
        <f t="shared" si="3"/>
        <v>66096</v>
      </c>
      <c r="N15" s="53">
        <f t="shared" si="3"/>
        <v>66096</v>
      </c>
      <c r="O15" s="53">
        <f t="shared" si="3"/>
        <v>66096</v>
      </c>
      <c r="P15" s="54">
        <f t="shared" si="3"/>
        <v>547128</v>
      </c>
      <c r="R15" s="172"/>
      <c r="S15" s="173"/>
      <c r="T15" s="173"/>
      <c r="U15" s="173"/>
      <c r="V15" s="173"/>
      <c r="W15" s="174"/>
    </row>
    <row r="16" spans="1:26" ht="14.25" customHeight="1">
      <c r="A16" s="1"/>
      <c r="B16" s="55"/>
      <c r="C16" s="56"/>
      <c r="D16" s="57"/>
      <c r="E16" s="58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4"/>
      <c r="R16" s="172"/>
      <c r="S16" s="173"/>
      <c r="T16" s="173"/>
      <c r="U16" s="173"/>
      <c r="V16" s="173"/>
      <c r="W16" s="174"/>
    </row>
    <row r="17" spans="1:23" ht="14.25" customHeight="1">
      <c r="A17" s="1"/>
      <c r="B17" s="8" t="s">
        <v>34</v>
      </c>
      <c r="C17" s="56">
        <f>6*153</f>
        <v>918</v>
      </c>
      <c r="D17" s="57"/>
      <c r="E17" s="60">
        <f t="shared" ref="E17:O17" si="4">(+$C$17)*(E$7)</f>
        <v>6426</v>
      </c>
      <c r="F17" s="11">
        <f t="shared" si="4"/>
        <v>11934</v>
      </c>
      <c r="G17" s="11">
        <f t="shared" si="4"/>
        <v>18360</v>
      </c>
      <c r="H17" s="11">
        <f t="shared" si="4"/>
        <v>22032</v>
      </c>
      <c r="I17" s="11">
        <f t="shared" si="4"/>
        <v>23868</v>
      </c>
      <c r="J17" s="11">
        <f t="shared" si="4"/>
        <v>27540</v>
      </c>
      <c r="K17" s="11">
        <f t="shared" si="4"/>
        <v>31212</v>
      </c>
      <c r="L17" s="11">
        <f t="shared" si="4"/>
        <v>33048</v>
      </c>
      <c r="M17" s="11">
        <f t="shared" si="4"/>
        <v>33048</v>
      </c>
      <c r="N17" s="11">
        <f t="shared" si="4"/>
        <v>33048</v>
      </c>
      <c r="O17" s="11">
        <f t="shared" si="4"/>
        <v>33048</v>
      </c>
      <c r="P17" s="49">
        <f t="shared" ref="P17:P19" si="5">SUM(E17:O17)</f>
        <v>273564</v>
      </c>
      <c r="R17" s="172"/>
      <c r="S17" s="173"/>
      <c r="T17" s="173"/>
      <c r="U17" s="173"/>
      <c r="V17" s="173"/>
      <c r="W17" s="174"/>
    </row>
    <row r="18" spans="1:23" ht="14.25" customHeight="1">
      <c r="A18" s="1"/>
      <c r="B18" s="8" t="s">
        <v>35</v>
      </c>
      <c r="C18" s="61">
        <v>4000</v>
      </c>
      <c r="D18" s="62"/>
      <c r="E18" s="63">
        <f t="shared" ref="E18:O18" si="6">(+$C$18)*(E$7)</f>
        <v>28000</v>
      </c>
      <c r="F18" s="64">
        <f t="shared" si="6"/>
        <v>52000</v>
      </c>
      <c r="G18" s="64">
        <f t="shared" si="6"/>
        <v>80000</v>
      </c>
      <c r="H18" s="64">
        <f t="shared" si="6"/>
        <v>96000</v>
      </c>
      <c r="I18" s="64">
        <f t="shared" si="6"/>
        <v>104000</v>
      </c>
      <c r="J18" s="64">
        <f t="shared" si="6"/>
        <v>120000</v>
      </c>
      <c r="K18" s="64">
        <f t="shared" si="6"/>
        <v>136000</v>
      </c>
      <c r="L18" s="64">
        <f t="shared" si="6"/>
        <v>144000</v>
      </c>
      <c r="M18" s="64">
        <f t="shared" si="6"/>
        <v>144000</v>
      </c>
      <c r="N18" s="64">
        <f t="shared" si="6"/>
        <v>144000</v>
      </c>
      <c r="O18" s="64">
        <f t="shared" si="6"/>
        <v>144000</v>
      </c>
      <c r="P18" s="65">
        <f t="shared" si="5"/>
        <v>1192000</v>
      </c>
      <c r="R18" s="172"/>
      <c r="S18" s="173"/>
      <c r="T18" s="173"/>
      <c r="U18" s="173"/>
      <c r="V18" s="173"/>
      <c r="W18" s="174"/>
    </row>
    <row r="19" spans="1:23" ht="14.25" customHeight="1">
      <c r="B19" s="55" t="s">
        <v>36</v>
      </c>
      <c r="C19" s="58"/>
      <c r="D19" s="66">
        <f t="shared" ref="D19:O19" si="7">SUM(D17:D18)</f>
        <v>0</v>
      </c>
      <c r="E19" s="58">
        <f t="shared" si="7"/>
        <v>34426</v>
      </c>
      <c r="F19" s="59">
        <f t="shared" si="7"/>
        <v>63934</v>
      </c>
      <c r="G19" s="59">
        <f t="shared" si="7"/>
        <v>98360</v>
      </c>
      <c r="H19" s="59">
        <f t="shared" si="7"/>
        <v>118032</v>
      </c>
      <c r="I19" s="59">
        <f t="shared" si="7"/>
        <v>127868</v>
      </c>
      <c r="J19" s="59">
        <f t="shared" si="7"/>
        <v>147540</v>
      </c>
      <c r="K19" s="59">
        <f t="shared" si="7"/>
        <v>167212</v>
      </c>
      <c r="L19" s="59">
        <f t="shared" si="7"/>
        <v>177048</v>
      </c>
      <c r="M19" s="59">
        <f t="shared" si="7"/>
        <v>177048</v>
      </c>
      <c r="N19" s="59">
        <f t="shared" si="7"/>
        <v>177048</v>
      </c>
      <c r="O19" s="59">
        <f t="shared" si="7"/>
        <v>177048</v>
      </c>
      <c r="P19" s="67">
        <f t="shared" si="5"/>
        <v>1465564</v>
      </c>
      <c r="R19" s="172"/>
      <c r="S19" s="173"/>
      <c r="T19" s="173"/>
      <c r="U19" s="173"/>
      <c r="V19" s="173"/>
      <c r="W19" s="174"/>
    </row>
    <row r="20" spans="1:23" ht="14.25" customHeight="1">
      <c r="A20" s="30"/>
      <c r="B20" s="55"/>
      <c r="C20" s="58"/>
      <c r="D20" s="66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67"/>
      <c r="R20" s="175"/>
      <c r="S20" s="176"/>
      <c r="T20" s="176"/>
      <c r="U20" s="176"/>
      <c r="V20" s="176"/>
      <c r="W20" s="177"/>
    </row>
    <row r="21" spans="1:23" ht="14.25" customHeight="1">
      <c r="A21" s="30"/>
      <c r="B21" s="68" t="s">
        <v>37</v>
      </c>
      <c r="C21" s="69">
        <f>SUM(C14:C18)</f>
        <v>6754</v>
      </c>
      <c r="D21" s="70"/>
      <c r="E21" s="71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4"/>
    </row>
    <row r="22" spans="1:23" ht="14.25" customHeight="1">
      <c r="A22" s="1"/>
      <c r="B22" s="72" t="s">
        <v>38</v>
      </c>
      <c r="C22" s="73">
        <f>153*30</f>
        <v>4590</v>
      </c>
      <c r="D22" s="57"/>
      <c r="E22" s="71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4"/>
    </row>
    <row r="23" spans="1:23" ht="14.25" customHeight="1">
      <c r="A23" s="1"/>
      <c r="B23" s="74"/>
      <c r="C23" s="75"/>
      <c r="D23" s="76"/>
      <c r="E23" s="58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4"/>
    </row>
    <row r="24" spans="1:23" ht="14.25" customHeight="1">
      <c r="A24" s="1"/>
      <c r="B24" s="77" t="s">
        <v>39</v>
      </c>
      <c r="C24" s="78"/>
      <c r="D24" s="79"/>
      <c r="E24" s="8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81"/>
    </row>
    <row r="25" spans="1:23" ht="14.25" customHeight="1">
      <c r="A25" s="1"/>
      <c r="B25" s="8" t="s">
        <v>40</v>
      </c>
      <c r="C25" s="78"/>
      <c r="D25" s="82">
        <v>45000</v>
      </c>
      <c r="E25" s="83">
        <v>55000</v>
      </c>
      <c r="F25" s="84">
        <v>110000</v>
      </c>
      <c r="G25" s="84">
        <v>65000</v>
      </c>
      <c r="H25" s="84">
        <v>25000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0</v>
      </c>
      <c r="P25" s="49">
        <f t="shared" ref="P25:P27" si="8">SUM(D25:O25)</f>
        <v>300000</v>
      </c>
      <c r="R25" s="169" t="s">
        <v>41</v>
      </c>
      <c r="S25" s="170"/>
      <c r="T25" s="170"/>
      <c r="U25" s="170"/>
      <c r="V25" s="170"/>
      <c r="W25" s="171"/>
    </row>
    <row r="26" spans="1:23" ht="14.25" customHeight="1">
      <c r="A26" s="30"/>
      <c r="B26" s="8" t="s">
        <v>42</v>
      </c>
      <c r="C26" s="78">
        <f>3000*2</f>
        <v>6000</v>
      </c>
      <c r="D26" s="86"/>
      <c r="E26" s="87">
        <f t="shared" ref="E26:O26" si="9">($C$26*E7)*0.75</f>
        <v>31500</v>
      </c>
      <c r="F26" s="88">
        <f t="shared" si="9"/>
        <v>58500</v>
      </c>
      <c r="G26" s="88">
        <f t="shared" si="9"/>
        <v>90000</v>
      </c>
      <c r="H26" s="88">
        <f t="shared" si="9"/>
        <v>108000</v>
      </c>
      <c r="I26" s="88">
        <f t="shared" si="9"/>
        <v>117000</v>
      </c>
      <c r="J26" s="88">
        <f t="shared" si="9"/>
        <v>135000</v>
      </c>
      <c r="K26" s="88">
        <f t="shared" si="9"/>
        <v>153000</v>
      </c>
      <c r="L26" s="88">
        <f t="shared" si="9"/>
        <v>162000</v>
      </c>
      <c r="M26" s="88">
        <f t="shared" si="9"/>
        <v>162000</v>
      </c>
      <c r="N26" s="88">
        <f t="shared" si="9"/>
        <v>162000</v>
      </c>
      <c r="O26" s="88">
        <f t="shared" si="9"/>
        <v>162000</v>
      </c>
      <c r="P26" s="65">
        <f t="shared" si="8"/>
        <v>1341000</v>
      </c>
      <c r="R26" s="172"/>
      <c r="S26" s="173"/>
      <c r="T26" s="173"/>
      <c r="U26" s="173"/>
      <c r="V26" s="173"/>
      <c r="W26" s="174"/>
    </row>
    <row r="27" spans="1:23" ht="14.25" customHeight="1">
      <c r="A27" s="1"/>
      <c r="B27" s="55" t="s">
        <v>43</v>
      </c>
      <c r="C27" s="78"/>
      <c r="D27" s="89">
        <f t="shared" ref="D27:O27" si="10">SUM(D25:D26)</f>
        <v>45000</v>
      </c>
      <c r="E27" s="90">
        <f t="shared" si="10"/>
        <v>86500</v>
      </c>
      <c r="F27" s="91">
        <f t="shared" si="10"/>
        <v>168500</v>
      </c>
      <c r="G27" s="91">
        <f t="shared" si="10"/>
        <v>155000</v>
      </c>
      <c r="H27" s="91">
        <f t="shared" si="10"/>
        <v>133000</v>
      </c>
      <c r="I27" s="91">
        <f t="shared" si="10"/>
        <v>117000</v>
      </c>
      <c r="J27" s="91">
        <f t="shared" si="10"/>
        <v>135000</v>
      </c>
      <c r="K27" s="91">
        <f t="shared" si="10"/>
        <v>153000</v>
      </c>
      <c r="L27" s="91">
        <f t="shared" si="10"/>
        <v>162000</v>
      </c>
      <c r="M27" s="91">
        <f t="shared" si="10"/>
        <v>162000</v>
      </c>
      <c r="N27" s="91">
        <f t="shared" si="10"/>
        <v>162000</v>
      </c>
      <c r="O27" s="91">
        <f t="shared" si="10"/>
        <v>162000</v>
      </c>
      <c r="P27" s="67">
        <f t="shared" si="8"/>
        <v>1641000</v>
      </c>
      <c r="R27" s="172"/>
      <c r="S27" s="173"/>
      <c r="T27" s="173"/>
      <c r="U27" s="173"/>
      <c r="V27" s="173"/>
      <c r="W27" s="174"/>
    </row>
    <row r="28" spans="1:23" ht="14.25" customHeight="1">
      <c r="A28" s="1"/>
      <c r="B28" s="8"/>
      <c r="C28" s="78"/>
      <c r="D28" s="86"/>
      <c r="E28" s="80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67"/>
      <c r="R28" s="172"/>
      <c r="S28" s="173"/>
      <c r="T28" s="173"/>
      <c r="U28" s="173"/>
      <c r="V28" s="173"/>
      <c r="W28" s="174"/>
    </row>
    <row r="29" spans="1:23" ht="14.25" customHeight="1">
      <c r="A29" s="1"/>
      <c r="B29" s="92" t="s">
        <v>44</v>
      </c>
      <c r="C29" s="90"/>
      <c r="D29" s="93">
        <f t="shared" ref="D29:P29" si="11">+D19+D27</f>
        <v>45000</v>
      </c>
      <c r="E29" s="94">
        <f t="shared" si="11"/>
        <v>120926</v>
      </c>
      <c r="F29" s="95">
        <f t="shared" si="11"/>
        <v>232434</v>
      </c>
      <c r="G29" s="95">
        <f t="shared" si="11"/>
        <v>253360</v>
      </c>
      <c r="H29" s="95">
        <f t="shared" si="11"/>
        <v>251032</v>
      </c>
      <c r="I29" s="95">
        <f t="shared" si="11"/>
        <v>244868</v>
      </c>
      <c r="J29" s="95">
        <f t="shared" si="11"/>
        <v>282540</v>
      </c>
      <c r="K29" s="95">
        <f t="shared" si="11"/>
        <v>320212</v>
      </c>
      <c r="L29" s="95">
        <f t="shared" si="11"/>
        <v>339048</v>
      </c>
      <c r="M29" s="95">
        <f t="shared" si="11"/>
        <v>339048</v>
      </c>
      <c r="N29" s="95">
        <f t="shared" si="11"/>
        <v>339048</v>
      </c>
      <c r="O29" s="95">
        <f t="shared" si="11"/>
        <v>339048</v>
      </c>
      <c r="P29" s="96">
        <f t="shared" si="11"/>
        <v>3106564</v>
      </c>
      <c r="R29" s="175"/>
      <c r="S29" s="176"/>
      <c r="T29" s="176"/>
      <c r="U29" s="176"/>
      <c r="V29" s="176"/>
      <c r="W29" s="177"/>
    </row>
    <row r="30" spans="1:23" ht="14.25" customHeight="1">
      <c r="A30" s="1"/>
      <c r="B30" s="97" t="s">
        <v>45</v>
      </c>
      <c r="C30" s="80"/>
      <c r="D30" s="98"/>
      <c r="E30" s="80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1"/>
    </row>
    <row r="31" spans="1:23" ht="14.25" customHeight="1">
      <c r="A31" s="99"/>
      <c r="B31" s="100" t="s">
        <v>46</v>
      </c>
      <c r="C31" s="80"/>
      <c r="D31" s="98"/>
      <c r="E31" s="80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1"/>
    </row>
    <row r="32" spans="1:23" ht="14.25" customHeight="1">
      <c r="A32" s="30"/>
      <c r="B32" s="101" t="s">
        <v>47</v>
      </c>
      <c r="C32" s="102" t="s">
        <v>48</v>
      </c>
      <c r="D32" s="103"/>
      <c r="E32" s="80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67"/>
      <c r="R32" s="169" t="s">
        <v>49</v>
      </c>
      <c r="S32" s="170"/>
      <c r="T32" s="170"/>
      <c r="U32" s="170"/>
      <c r="V32" s="170"/>
      <c r="W32" s="171"/>
    </row>
    <row r="33" spans="1:23" ht="15" customHeight="1">
      <c r="A33" s="1"/>
      <c r="B33" s="8" t="s">
        <v>50</v>
      </c>
      <c r="C33" s="56">
        <f>((65000*0.29)+65000)*0.55</f>
        <v>46117.500000000007</v>
      </c>
      <c r="D33" s="104">
        <f>+C33*0.5</f>
        <v>23058.750000000004</v>
      </c>
      <c r="E33" s="80">
        <f t="shared" ref="E33:E34" si="12">+C33</f>
        <v>46117.500000000007</v>
      </c>
      <c r="F33" s="85">
        <f t="shared" ref="F33:O33" si="13">+E33</f>
        <v>46117.500000000007</v>
      </c>
      <c r="G33" s="85">
        <f t="shared" si="13"/>
        <v>46117.500000000007</v>
      </c>
      <c r="H33" s="85">
        <f t="shared" si="13"/>
        <v>46117.500000000007</v>
      </c>
      <c r="I33" s="85">
        <f t="shared" si="13"/>
        <v>46117.500000000007</v>
      </c>
      <c r="J33" s="85">
        <f t="shared" si="13"/>
        <v>46117.500000000007</v>
      </c>
      <c r="K33" s="85">
        <f t="shared" si="13"/>
        <v>46117.500000000007</v>
      </c>
      <c r="L33" s="85">
        <f t="shared" si="13"/>
        <v>46117.500000000007</v>
      </c>
      <c r="M33" s="85">
        <f t="shared" si="13"/>
        <v>46117.500000000007</v>
      </c>
      <c r="N33" s="85">
        <f t="shared" si="13"/>
        <v>46117.500000000007</v>
      </c>
      <c r="O33" s="85">
        <f t="shared" si="13"/>
        <v>46117.500000000007</v>
      </c>
      <c r="P33" s="67">
        <f t="shared" ref="P33:P38" si="14">SUM(E33:O33)</f>
        <v>507292.50000000006</v>
      </c>
      <c r="R33" s="172"/>
      <c r="S33" s="173"/>
      <c r="T33" s="173"/>
      <c r="U33" s="173"/>
      <c r="V33" s="173"/>
      <c r="W33" s="174"/>
    </row>
    <row r="34" spans="1:23" ht="14.25" customHeight="1">
      <c r="A34" s="30"/>
      <c r="B34" s="105" t="s">
        <v>51</v>
      </c>
      <c r="C34" s="56">
        <f t="shared" ref="C34:C38" si="15">(42000*0.35)+42000</f>
        <v>56700</v>
      </c>
      <c r="D34" s="57"/>
      <c r="E34" s="80">
        <f t="shared" si="12"/>
        <v>56700</v>
      </c>
      <c r="F34" s="85">
        <f t="shared" ref="F34:O34" si="16">+E34</f>
        <v>56700</v>
      </c>
      <c r="G34" s="85">
        <f t="shared" si="16"/>
        <v>56700</v>
      </c>
      <c r="H34" s="85">
        <f t="shared" si="16"/>
        <v>56700</v>
      </c>
      <c r="I34" s="85">
        <f t="shared" si="16"/>
        <v>56700</v>
      </c>
      <c r="J34" s="85">
        <f t="shared" si="16"/>
        <v>56700</v>
      </c>
      <c r="K34" s="85">
        <f t="shared" si="16"/>
        <v>56700</v>
      </c>
      <c r="L34" s="85">
        <f t="shared" si="16"/>
        <v>56700</v>
      </c>
      <c r="M34" s="85">
        <f t="shared" si="16"/>
        <v>56700</v>
      </c>
      <c r="N34" s="85">
        <f t="shared" si="16"/>
        <v>56700</v>
      </c>
      <c r="O34" s="85">
        <f t="shared" si="16"/>
        <v>56700</v>
      </c>
      <c r="P34" s="67">
        <f t="shared" si="14"/>
        <v>623700</v>
      </c>
      <c r="R34" s="172"/>
      <c r="S34" s="173"/>
      <c r="T34" s="173"/>
      <c r="U34" s="173"/>
      <c r="V34" s="173"/>
      <c r="W34" s="174"/>
    </row>
    <row r="35" spans="1:23" ht="14.25" customHeight="1">
      <c r="A35" s="30"/>
      <c r="B35" s="105" t="s">
        <v>52</v>
      </c>
      <c r="C35" s="56">
        <f t="shared" si="15"/>
        <v>56700</v>
      </c>
      <c r="D35" s="57"/>
      <c r="E35" s="80"/>
      <c r="F35" s="85">
        <f>+C35</f>
        <v>56700</v>
      </c>
      <c r="G35" s="85">
        <f t="shared" ref="G35:G36" si="17">+F35</f>
        <v>56700</v>
      </c>
      <c r="H35" s="85">
        <f t="shared" ref="H35:O35" si="18">+F35</f>
        <v>56700</v>
      </c>
      <c r="I35" s="85">
        <f t="shared" si="18"/>
        <v>56700</v>
      </c>
      <c r="J35" s="85">
        <f t="shared" si="18"/>
        <v>56700</v>
      </c>
      <c r="K35" s="85">
        <f t="shared" si="18"/>
        <v>56700</v>
      </c>
      <c r="L35" s="85">
        <f t="shared" si="18"/>
        <v>56700</v>
      </c>
      <c r="M35" s="85">
        <f t="shared" si="18"/>
        <v>56700</v>
      </c>
      <c r="N35" s="85">
        <f t="shared" si="18"/>
        <v>56700</v>
      </c>
      <c r="O35" s="85">
        <f t="shared" si="18"/>
        <v>56700</v>
      </c>
      <c r="P35" s="67">
        <f t="shared" si="14"/>
        <v>567000</v>
      </c>
      <c r="R35" s="172"/>
      <c r="S35" s="173"/>
      <c r="T35" s="173"/>
      <c r="U35" s="173"/>
      <c r="V35" s="173"/>
      <c r="W35" s="174"/>
    </row>
    <row r="36" spans="1:23" ht="14.25" customHeight="1">
      <c r="A36" s="30"/>
      <c r="B36" s="105" t="s">
        <v>53</v>
      </c>
      <c r="C36" s="56">
        <f t="shared" si="15"/>
        <v>56700</v>
      </c>
      <c r="D36" s="57"/>
      <c r="E36" s="80"/>
      <c r="F36" s="85">
        <f>C36</f>
        <v>56700</v>
      </c>
      <c r="G36" s="85">
        <f t="shared" si="17"/>
        <v>56700</v>
      </c>
      <c r="H36" s="85">
        <f t="shared" ref="H36:O36" si="19">F36</f>
        <v>56700</v>
      </c>
      <c r="I36" s="85">
        <f t="shared" si="19"/>
        <v>56700</v>
      </c>
      <c r="J36" s="85">
        <f t="shared" si="19"/>
        <v>56700</v>
      </c>
      <c r="K36" s="85">
        <f t="shared" si="19"/>
        <v>56700</v>
      </c>
      <c r="L36" s="85">
        <f t="shared" si="19"/>
        <v>56700</v>
      </c>
      <c r="M36" s="85">
        <f t="shared" si="19"/>
        <v>56700</v>
      </c>
      <c r="N36" s="85">
        <f t="shared" si="19"/>
        <v>56700</v>
      </c>
      <c r="O36" s="85">
        <f t="shared" si="19"/>
        <v>56700</v>
      </c>
      <c r="P36" s="67">
        <f t="shared" si="14"/>
        <v>567000</v>
      </c>
      <c r="R36" s="172"/>
      <c r="S36" s="173"/>
      <c r="T36" s="173"/>
      <c r="U36" s="173"/>
      <c r="V36" s="173"/>
      <c r="W36" s="174"/>
    </row>
    <row r="37" spans="1:23" ht="14.25" customHeight="1">
      <c r="A37" s="30"/>
      <c r="B37" s="105" t="s">
        <v>53</v>
      </c>
      <c r="C37" s="56">
        <f t="shared" si="15"/>
        <v>56700</v>
      </c>
      <c r="D37" s="57"/>
      <c r="E37" s="80"/>
      <c r="F37" s="85"/>
      <c r="G37" s="85"/>
      <c r="H37" s="85"/>
      <c r="I37" s="85"/>
      <c r="J37" s="85">
        <f>+J36*0.5</f>
        <v>28350</v>
      </c>
      <c r="K37" s="85">
        <f>+K36</f>
        <v>56700</v>
      </c>
      <c r="L37" s="85">
        <f t="shared" ref="L37:O37" si="20">+K37</f>
        <v>56700</v>
      </c>
      <c r="M37" s="85">
        <f t="shared" si="20"/>
        <v>56700</v>
      </c>
      <c r="N37" s="85">
        <f t="shared" si="20"/>
        <v>56700</v>
      </c>
      <c r="O37" s="85">
        <f t="shared" si="20"/>
        <v>56700</v>
      </c>
      <c r="P37" s="67">
        <f t="shared" si="14"/>
        <v>311850</v>
      </c>
      <c r="R37" s="172"/>
      <c r="S37" s="173"/>
      <c r="T37" s="173"/>
      <c r="U37" s="173"/>
      <c r="V37" s="173"/>
      <c r="W37" s="174"/>
    </row>
    <row r="38" spans="1:23" ht="14.25" customHeight="1">
      <c r="A38" s="30"/>
      <c r="B38" s="105" t="s">
        <v>53</v>
      </c>
      <c r="C38" s="56">
        <f t="shared" si="15"/>
        <v>56700</v>
      </c>
      <c r="D38" s="57"/>
      <c r="E38" s="80"/>
      <c r="F38" s="85"/>
      <c r="G38" s="85"/>
      <c r="H38" s="85"/>
      <c r="I38" s="85"/>
      <c r="J38" s="85"/>
      <c r="K38" s="85">
        <f>+C38*0.5</f>
        <v>28350</v>
      </c>
      <c r="L38" s="85">
        <f t="shared" ref="L38:O38" si="21">+K38</f>
        <v>28350</v>
      </c>
      <c r="M38" s="85">
        <f t="shared" si="21"/>
        <v>28350</v>
      </c>
      <c r="N38" s="85">
        <f t="shared" si="21"/>
        <v>28350</v>
      </c>
      <c r="O38" s="85">
        <f t="shared" si="21"/>
        <v>28350</v>
      </c>
      <c r="P38" s="67">
        <f t="shared" si="14"/>
        <v>141750</v>
      </c>
      <c r="R38" s="172"/>
      <c r="S38" s="173"/>
      <c r="T38" s="173"/>
      <c r="U38" s="173"/>
      <c r="V38" s="173"/>
      <c r="W38" s="174"/>
    </row>
    <row r="39" spans="1:23" ht="14.25" customHeight="1">
      <c r="A39" s="30"/>
      <c r="B39" s="105"/>
      <c r="C39" s="56"/>
      <c r="D39" s="57"/>
      <c r="E39" s="80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67"/>
      <c r="R39" s="175"/>
      <c r="S39" s="176"/>
      <c r="T39" s="176"/>
      <c r="U39" s="176"/>
      <c r="V39" s="176"/>
      <c r="W39" s="177"/>
    </row>
    <row r="40" spans="1:23" ht="14.25" customHeight="1">
      <c r="B40" s="101" t="s">
        <v>54</v>
      </c>
      <c r="C40" s="56"/>
      <c r="D40" s="57"/>
      <c r="E40" s="80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67"/>
    </row>
    <row r="41" spans="1:23" ht="14.25" customHeight="1">
      <c r="B41" s="105" t="s">
        <v>55</v>
      </c>
      <c r="C41" s="56">
        <f>10*14*32</f>
        <v>4480</v>
      </c>
      <c r="D41" s="57"/>
      <c r="E41" s="80">
        <f t="shared" ref="E41:O41" si="22">+$C$41*E$7</f>
        <v>31360</v>
      </c>
      <c r="F41" s="85">
        <f t="shared" si="22"/>
        <v>58240</v>
      </c>
      <c r="G41" s="85">
        <f t="shared" si="22"/>
        <v>89600</v>
      </c>
      <c r="H41" s="85">
        <f t="shared" si="22"/>
        <v>107520</v>
      </c>
      <c r="I41" s="85">
        <f t="shared" si="22"/>
        <v>116480</v>
      </c>
      <c r="J41" s="85">
        <f t="shared" si="22"/>
        <v>134400</v>
      </c>
      <c r="K41" s="85">
        <f t="shared" si="22"/>
        <v>152320</v>
      </c>
      <c r="L41" s="85">
        <f t="shared" si="22"/>
        <v>161280</v>
      </c>
      <c r="M41" s="85">
        <f t="shared" si="22"/>
        <v>161280</v>
      </c>
      <c r="N41" s="85">
        <f t="shared" si="22"/>
        <v>161280</v>
      </c>
      <c r="O41" s="85">
        <f t="shared" si="22"/>
        <v>161280</v>
      </c>
      <c r="P41" s="67">
        <f t="shared" ref="P41:P43" si="23">SUM(D41:O41)</f>
        <v>1335040</v>
      </c>
      <c r="R41" s="169" t="s">
        <v>56</v>
      </c>
      <c r="S41" s="170"/>
      <c r="T41" s="170"/>
      <c r="U41" s="170"/>
      <c r="V41" s="170"/>
      <c r="W41" s="171"/>
    </row>
    <row r="42" spans="1:23" ht="14.25" customHeight="1">
      <c r="B42" s="105" t="s">
        <v>57</v>
      </c>
      <c r="C42" s="56"/>
      <c r="D42" s="57"/>
      <c r="E42" s="98">
        <f t="shared" ref="E42:O42" si="24">-(E41)</f>
        <v>-31360</v>
      </c>
      <c r="F42" s="98">
        <f t="shared" si="24"/>
        <v>-58240</v>
      </c>
      <c r="G42" s="98">
        <f t="shared" si="24"/>
        <v>-89600</v>
      </c>
      <c r="H42" s="98">
        <f t="shared" si="24"/>
        <v>-107520</v>
      </c>
      <c r="I42" s="98">
        <f t="shared" si="24"/>
        <v>-116480</v>
      </c>
      <c r="J42" s="98">
        <f t="shared" si="24"/>
        <v>-134400</v>
      </c>
      <c r="K42" s="98">
        <f t="shared" si="24"/>
        <v>-152320</v>
      </c>
      <c r="L42" s="98">
        <f t="shared" si="24"/>
        <v>-161280</v>
      </c>
      <c r="M42" s="98">
        <f t="shared" si="24"/>
        <v>-161280</v>
      </c>
      <c r="N42" s="98">
        <f t="shared" si="24"/>
        <v>-161280</v>
      </c>
      <c r="O42" s="80">
        <f t="shared" si="24"/>
        <v>-161280</v>
      </c>
      <c r="P42" s="67">
        <f t="shared" si="23"/>
        <v>-1335040</v>
      </c>
      <c r="R42" s="172"/>
      <c r="S42" s="173"/>
      <c r="T42" s="173"/>
      <c r="U42" s="173"/>
      <c r="V42" s="173"/>
      <c r="W42" s="174"/>
    </row>
    <row r="43" spans="1:23" ht="14.25" customHeight="1">
      <c r="B43" s="106" t="s">
        <v>58</v>
      </c>
      <c r="C43" s="107"/>
      <c r="D43" s="108">
        <f t="shared" ref="D43:O43" si="25">SUM(D32:D42)</f>
        <v>23058.750000000004</v>
      </c>
      <c r="E43" s="109">
        <f t="shared" si="25"/>
        <v>102817.5</v>
      </c>
      <c r="F43" s="110">
        <f t="shared" si="25"/>
        <v>216217.5</v>
      </c>
      <c r="G43" s="110">
        <f t="shared" si="25"/>
        <v>216217.5</v>
      </c>
      <c r="H43" s="110">
        <f t="shared" si="25"/>
        <v>216217.5</v>
      </c>
      <c r="I43" s="110">
        <f t="shared" si="25"/>
        <v>216217.5</v>
      </c>
      <c r="J43" s="110">
        <f t="shared" si="25"/>
        <v>244567.5</v>
      </c>
      <c r="K43" s="110">
        <f t="shared" si="25"/>
        <v>301267.5</v>
      </c>
      <c r="L43" s="110">
        <f t="shared" si="25"/>
        <v>301267.5</v>
      </c>
      <c r="M43" s="110">
        <f t="shared" si="25"/>
        <v>301267.5</v>
      </c>
      <c r="N43" s="110">
        <f t="shared" si="25"/>
        <v>301267.5</v>
      </c>
      <c r="O43" s="110">
        <f t="shared" si="25"/>
        <v>301267.5</v>
      </c>
      <c r="P43" s="67">
        <f t="shared" si="23"/>
        <v>2741651.25</v>
      </c>
      <c r="R43" s="175"/>
      <c r="S43" s="176"/>
      <c r="T43" s="176"/>
      <c r="U43" s="176"/>
      <c r="V43" s="176"/>
      <c r="W43" s="177"/>
    </row>
    <row r="44" spans="1:23" ht="14.25" customHeight="1">
      <c r="B44" s="106"/>
      <c r="C44" s="107"/>
      <c r="D44" s="111"/>
      <c r="E44" s="107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3"/>
    </row>
    <row r="45" spans="1:23" ht="14.25" customHeight="1">
      <c r="B45" s="100" t="s">
        <v>59</v>
      </c>
      <c r="C45" s="107"/>
      <c r="D45" s="111"/>
      <c r="E45" s="107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67"/>
    </row>
    <row r="46" spans="1:23" ht="14.25" customHeight="1">
      <c r="B46" s="8" t="s">
        <v>60</v>
      </c>
      <c r="C46" s="80"/>
      <c r="D46" s="82">
        <v>3000</v>
      </c>
      <c r="E46" s="83">
        <v>2000</v>
      </c>
      <c r="F46" s="84">
        <v>2000</v>
      </c>
      <c r="G46" s="84">
        <v>2000</v>
      </c>
      <c r="H46" s="84">
        <v>2000</v>
      </c>
      <c r="I46" s="84">
        <v>2000</v>
      </c>
      <c r="J46" s="84">
        <v>2000</v>
      </c>
      <c r="K46" s="84">
        <v>2000</v>
      </c>
      <c r="L46" s="84">
        <v>2000</v>
      </c>
      <c r="M46" s="84">
        <v>2000</v>
      </c>
      <c r="N46" s="84">
        <v>2000</v>
      </c>
      <c r="O46" s="84">
        <v>2000</v>
      </c>
      <c r="P46" s="67">
        <f t="shared" ref="P46:P53" si="26">SUM(D46:O46)</f>
        <v>25000</v>
      </c>
      <c r="R46" s="169" t="s">
        <v>61</v>
      </c>
      <c r="S46" s="170"/>
      <c r="T46" s="170"/>
      <c r="U46" s="170"/>
      <c r="V46" s="170"/>
      <c r="W46" s="171"/>
    </row>
    <row r="47" spans="1:23" ht="14.25" customHeight="1">
      <c r="B47" s="8" t="s">
        <v>62</v>
      </c>
      <c r="C47" s="80"/>
      <c r="D47" s="82">
        <v>2000</v>
      </c>
      <c r="E47" s="83">
        <v>3000</v>
      </c>
      <c r="F47" s="84">
        <v>2500</v>
      </c>
      <c r="G47" s="84">
        <v>2500</v>
      </c>
      <c r="H47" s="84">
        <v>1500</v>
      </c>
      <c r="I47" s="84">
        <v>1500</v>
      </c>
      <c r="J47" s="84">
        <v>1500</v>
      </c>
      <c r="K47" s="84">
        <v>1500</v>
      </c>
      <c r="L47" s="84">
        <v>1500</v>
      </c>
      <c r="M47" s="84">
        <v>1500</v>
      </c>
      <c r="N47" s="84">
        <v>1500</v>
      </c>
      <c r="O47" s="84">
        <v>1500</v>
      </c>
      <c r="P47" s="67">
        <f t="shared" si="26"/>
        <v>22000</v>
      </c>
      <c r="R47" s="172"/>
      <c r="S47" s="173"/>
      <c r="T47" s="173"/>
      <c r="U47" s="173"/>
      <c r="V47" s="173"/>
      <c r="W47" s="174"/>
    </row>
    <row r="48" spans="1:23" ht="14.25" customHeight="1">
      <c r="B48" s="8" t="s">
        <v>63</v>
      </c>
      <c r="C48" s="80"/>
      <c r="D48" s="98"/>
      <c r="E48" s="80"/>
      <c r="F48" s="85"/>
      <c r="G48" s="85"/>
      <c r="H48" s="85"/>
      <c r="I48" s="85">
        <v>5000</v>
      </c>
      <c r="J48" s="85">
        <v>5000</v>
      </c>
      <c r="K48" s="85">
        <v>5000</v>
      </c>
      <c r="L48" s="85">
        <v>5000</v>
      </c>
      <c r="M48" s="85">
        <v>5000</v>
      </c>
      <c r="N48" s="85">
        <v>5000</v>
      </c>
      <c r="O48" s="85">
        <v>5000</v>
      </c>
      <c r="P48" s="67">
        <f t="shared" si="26"/>
        <v>35000</v>
      </c>
      <c r="R48" s="172"/>
      <c r="S48" s="173"/>
      <c r="T48" s="173"/>
      <c r="U48" s="173"/>
      <c r="V48" s="173"/>
      <c r="W48" s="174"/>
    </row>
    <row r="49" spans="1:23" ht="14.25" customHeight="1">
      <c r="A49" s="99"/>
      <c r="B49" s="8" t="s">
        <v>64</v>
      </c>
      <c r="C49" s="107"/>
      <c r="D49" s="114">
        <v>5000</v>
      </c>
      <c r="E49" s="115">
        <v>2500</v>
      </c>
      <c r="F49" s="116">
        <v>2500</v>
      </c>
      <c r="G49" s="116">
        <v>2500</v>
      </c>
      <c r="H49" s="116">
        <v>3000</v>
      </c>
      <c r="I49" s="116">
        <v>3000</v>
      </c>
      <c r="J49" s="116">
        <v>5000</v>
      </c>
      <c r="K49" s="116">
        <v>5000</v>
      </c>
      <c r="L49" s="116">
        <v>2500</v>
      </c>
      <c r="M49" s="116">
        <v>2500</v>
      </c>
      <c r="N49" s="116">
        <v>2500</v>
      </c>
      <c r="O49" s="116">
        <v>2500</v>
      </c>
      <c r="P49" s="67">
        <f t="shared" si="26"/>
        <v>38500</v>
      </c>
      <c r="R49" s="172"/>
      <c r="S49" s="173"/>
      <c r="T49" s="173"/>
      <c r="U49" s="173"/>
      <c r="V49" s="173"/>
      <c r="W49" s="174"/>
    </row>
    <row r="50" spans="1:23" ht="14.25" customHeight="1">
      <c r="B50" s="8" t="s">
        <v>65</v>
      </c>
      <c r="C50" s="80"/>
      <c r="D50" s="117">
        <v>5000</v>
      </c>
      <c r="E50" s="118">
        <v>5000</v>
      </c>
      <c r="F50" s="119">
        <v>2500</v>
      </c>
      <c r="G50" s="119">
        <v>2500</v>
      </c>
      <c r="H50" s="119">
        <v>2500</v>
      </c>
      <c r="I50" s="119">
        <v>2500</v>
      </c>
      <c r="J50" s="119">
        <v>2500</v>
      </c>
      <c r="K50" s="119">
        <v>2500</v>
      </c>
      <c r="L50" s="119">
        <v>2500</v>
      </c>
      <c r="M50" s="119">
        <v>2500</v>
      </c>
      <c r="N50" s="119">
        <v>2500</v>
      </c>
      <c r="O50" s="119">
        <v>2500</v>
      </c>
      <c r="P50" s="67">
        <f t="shared" si="26"/>
        <v>35000</v>
      </c>
      <c r="R50" s="172"/>
      <c r="S50" s="173"/>
      <c r="T50" s="173"/>
      <c r="U50" s="173"/>
      <c r="V50" s="173"/>
      <c r="W50" s="174"/>
    </row>
    <row r="51" spans="1:23" ht="14.25" customHeight="1">
      <c r="B51" s="8" t="s">
        <v>66</v>
      </c>
      <c r="C51" s="80"/>
      <c r="D51" s="117">
        <v>4000</v>
      </c>
      <c r="E51" s="118">
        <v>4000</v>
      </c>
      <c r="F51" s="119">
        <v>4000</v>
      </c>
      <c r="G51" s="119">
        <v>4000</v>
      </c>
      <c r="H51" s="119">
        <v>4000</v>
      </c>
      <c r="I51" s="119">
        <v>4000</v>
      </c>
      <c r="J51" s="119">
        <v>4000</v>
      </c>
      <c r="K51" s="119">
        <v>4000</v>
      </c>
      <c r="L51" s="119">
        <v>4000</v>
      </c>
      <c r="M51" s="119">
        <v>4000</v>
      </c>
      <c r="N51" s="119">
        <v>4000</v>
      </c>
      <c r="O51" s="119">
        <v>4000</v>
      </c>
      <c r="P51" s="67">
        <f t="shared" si="26"/>
        <v>48000</v>
      </c>
      <c r="R51" s="172"/>
      <c r="S51" s="173"/>
      <c r="T51" s="173"/>
      <c r="U51" s="173"/>
      <c r="V51" s="173"/>
      <c r="W51" s="174"/>
    </row>
    <row r="52" spans="1:23" ht="14.25" customHeight="1">
      <c r="B52" s="8" t="s">
        <v>67</v>
      </c>
      <c r="C52" s="80"/>
      <c r="D52" s="120">
        <v>1500</v>
      </c>
      <c r="E52" s="121">
        <v>1500</v>
      </c>
      <c r="F52" s="122">
        <v>1500</v>
      </c>
      <c r="G52" s="122">
        <v>1500</v>
      </c>
      <c r="H52" s="122">
        <v>1500</v>
      </c>
      <c r="I52" s="122">
        <v>1500</v>
      </c>
      <c r="J52" s="122">
        <v>1500</v>
      </c>
      <c r="K52" s="122">
        <v>1500</v>
      </c>
      <c r="L52" s="122">
        <v>1500</v>
      </c>
      <c r="M52" s="122">
        <v>1500</v>
      </c>
      <c r="N52" s="122">
        <v>1500</v>
      </c>
      <c r="O52" s="122">
        <v>1500</v>
      </c>
      <c r="P52" s="67">
        <f t="shared" si="26"/>
        <v>18000</v>
      </c>
      <c r="R52" s="172"/>
      <c r="S52" s="173"/>
      <c r="T52" s="173"/>
      <c r="U52" s="173"/>
      <c r="V52" s="173"/>
      <c r="W52" s="174"/>
    </row>
    <row r="53" spans="1:23" ht="14.25" customHeight="1">
      <c r="B53" s="106" t="s">
        <v>68</v>
      </c>
      <c r="C53" s="80"/>
      <c r="D53" s="89">
        <f t="shared" ref="D53:O53" si="27">SUM(D45:D52)</f>
        <v>20500</v>
      </c>
      <c r="E53" s="90">
        <f t="shared" si="27"/>
        <v>18000</v>
      </c>
      <c r="F53" s="91">
        <f t="shared" si="27"/>
        <v>15000</v>
      </c>
      <c r="G53" s="91">
        <f t="shared" si="27"/>
        <v>15000</v>
      </c>
      <c r="H53" s="91">
        <f t="shared" si="27"/>
        <v>14500</v>
      </c>
      <c r="I53" s="91">
        <f t="shared" si="27"/>
        <v>19500</v>
      </c>
      <c r="J53" s="91">
        <f t="shared" si="27"/>
        <v>21500</v>
      </c>
      <c r="K53" s="91">
        <f t="shared" si="27"/>
        <v>21500</v>
      </c>
      <c r="L53" s="91">
        <f t="shared" si="27"/>
        <v>19000</v>
      </c>
      <c r="M53" s="91">
        <f t="shared" si="27"/>
        <v>19000</v>
      </c>
      <c r="N53" s="91">
        <f t="shared" si="27"/>
        <v>19000</v>
      </c>
      <c r="O53" s="91">
        <f t="shared" si="27"/>
        <v>19000</v>
      </c>
      <c r="P53" s="67">
        <f t="shared" si="26"/>
        <v>221500</v>
      </c>
      <c r="R53" s="172"/>
      <c r="S53" s="173"/>
      <c r="T53" s="173"/>
      <c r="U53" s="173"/>
      <c r="V53" s="173"/>
      <c r="W53" s="174"/>
    </row>
    <row r="54" spans="1:23" ht="14.25" customHeight="1">
      <c r="B54" s="8"/>
      <c r="C54" s="80"/>
      <c r="D54" s="98"/>
      <c r="E54" s="80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67"/>
      <c r="R54" s="172"/>
      <c r="S54" s="173"/>
      <c r="T54" s="173"/>
      <c r="U54" s="173"/>
      <c r="V54" s="173"/>
      <c r="W54" s="174"/>
    </row>
    <row r="55" spans="1:23" ht="14.25" customHeight="1">
      <c r="B55" s="92" t="s">
        <v>69</v>
      </c>
      <c r="C55" s="90"/>
      <c r="D55" s="89">
        <f t="shared" ref="D55:O55" si="28">+D43+D53</f>
        <v>43558.75</v>
      </c>
      <c r="E55" s="90">
        <f t="shared" si="28"/>
        <v>120817.5</v>
      </c>
      <c r="F55" s="91">
        <f t="shared" si="28"/>
        <v>231217.5</v>
      </c>
      <c r="G55" s="91">
        <f t="shared" si="28"/>
        <v>231217.5</v>
      </c>
      <c r="H55" s="91">
        <f t="shared" si="28"/>
        <v>230717.5</v>
      </c>
      <c r="I55" s="91">
        <f t="shared" si="28"/>
        <v>235717.5</v>
      </c>
      <c r="J55" s="91">
        <f t="shared" si="28"/>
        <v>266067.5</v>
      </c>
      <c r="K55" s="91">
        <f t="shared" si="28"/>
        <v>322767.5</v>
      </c>
      <c r="L55" s="91">
        <f t="shared" si="28"/>
        <v>320267.5</v>
      </c>
      <c r="M55" s="91">
        <f t="shared" si="28"/>
        <v>320267.5</v>
      </c>
      <c r="N55" s="91">
        <f t="shared" si="28"/>
        <v>320267.5</v>
      </c>
      <c r="O55" s="91">
        <f t="shared" si="28"/>
        <v>320267.5</v>
      </c>
      <c r="P55" s="67">
        <f>SUM(D55:O55)</f>
        <v>2963151.25</v>
      </c>
      <c r="R55" s="175"/>
      <c r="S55" s="176"/>
      <c r="T55" s="176"/>
      <c r="U55" s="176"/>
      <c r="V55" s="176"/>
      <c r="W55" s="177"/>
    </row>
    <row r="56" spans="1:23" ht="14.25" customHeight="1">
      <c r="B56" s="123" t="s">
        <v>70</v>
      </c>
      <c r="C56" s="124"/>
      <c r="D56" s="125">
        <f t="shared" ref="D56:P56" si="29">+D29-D55</f>
        <v>1441.25</v>
      </c>
      <c r="E56" s="124">
        <f t="shared" si="29"/>
        <v>108.5</v>
      </c>
      <c r="F56" s="126">
        <f t="shared" si="29"/>
        <v>1216.5</v>
      </c>
      <c r="G56" s="126">
        <f t="shared" si="29"/>
        <v>22142.5</v>
      </c>
      <c r="H56" s="126">
        <f t="shared" si="29"/>
        <v>20314.5</v>
      </c>
      <c r="I56" s="126">
        <f t="shared" si="29"/>
        <v>9150.5</v>
      </c>
      <c r="J56" s="126">
        <f t="shared" si="29"/>
        <v>16472.5</v>
      </c>
      <c r="K56" s="126">
        <f t="shared" si="29"/>
        <v>-2555.5</v>
      </c>
      <c r="L56" s="126">
        <f t="shared" si="29"/>
        <v>18780.5</v>
      </c>
      <c r="M56" s="126">
        <f t="shared" si="29"/>
        <v>18780.5</v>
      </c>
      <c r="N56" s="126">
        <f t="shared" si="29"/>
        <v>18780.5</v>
      </c>
      <c r="O56" s="126">
        <f t="shared" si="29"/>
        <v>18780.5</v>
      </c>
      <c r="P56" s="127">
        <f t="shared" si="29"/>
        <v>143412.75</v>
      </c>
    </row>
    <row r="57" spans="1:23" ht="14.25" customHeight="1">
      <c r="A57" s="1"/>
      <c r="B57" s="1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</row>
    <row r="58" spans="1:23" ht="15.75" customHeight="1">
      <c r="A58" s="128"/>
      <c r="C58" s="129" t="s">
        <v>71</v>
      </c>
      <c r="D58" s="130">
        <f>+D56</f>
        <v>1441.25</v>
      </c>
      <c r="E58" s="130">
        <f t="shared" ref="E58:O58" si="30">+D58+E56</f>
        <v>1549.75</v>
      </c>
      <c r="F58" s="130">
        <f t="shared" si="30"/>
        <v>2766.25</v>
      </c>
      <c r="G58" s="130">
        <f t="shared" si="30"/>
        <v>24908.75</v>
      </c>
      <c r="H58" s="130">
        <f t="shared" si="30"/>
        <v>45223.25</v>
      </c>
      <c r="I58" s="130">
        <f t="shared" si="30"/>
        <v>54373.75</v>
      </c>
      <c r="J58" s="130">
        <f t="shared" si="30"/>
        <v>70846.25</v>
      </c>
      <c r="K58" s="130">
        <f t="shared" si="30"/>
        <v>68290.75</v>
      </c>
      <c r="L58" s="130">
        <f t="shared" si="30"/>
        <v>87071.25</v>
      </c>
      <c r="M58" s="130">
        <f t="shared" si="30"/>
        <v>105851.75</v>
      </c>
      <c r="N58" s="130">
        <f t="shared" si="30"/>
        <v>124632.25</v>
      </c>
      <c r="O58" s="131">
        <f t="shared" si="30"/>
        <v>143412.75</v>
      </c>
      <c r="P58" s="33"/>
      <c r="R58" s="169" t="s">
        <v>72</v>
      </c>
      <c r="S58" s="170"/>
      <c r="T58" s="170"/>
      <c r="U58" s="170"/>
      <c r="V58" s="170"/>
      <c r="W58" s="171"/>
    </row>
    <row r="59" spans="1:23" ht="14.25" customHeight="1">
      <c r="A59" s="1"/>
      <c r="B59" s="1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R59" s="172"/>
      <c r="S59" s="173"/>
      <c r="T59" s="173"/>
      <c r="U59" s="173"/>
      <c r="V59" s="173"/>
      <c r="W59" s="174"/>
    </row>
    <row r="60" spans="1:23" ht="14.25" customHeight="1">
      <c r="R60" s="175"/>
      <c r="S60" s="176"/>
      <c r="T60" s="176"/>
      <c r="U60" s="176"/>
      <c r="V60" s="176"/>
      <c r="W60" s="177"/>
    </row>
    <row r="61" spans="1:23" ht="14.25" customHeight="1"/>
    <row r="62" spans="1:23" ht="14.25" customHeight="1"/>
    <row r="63" spans="1:23" ht="14.25" customHeight="1"/>
    <row r="64" spans="1:2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0">
    <mergeCell ref="R25:W29"/>
    <mergeCell ref="R32:W39"/>
    <mergeCell ref="R41:W43"/>
    <mergeCell ref="R46:W55"/>
    <mergeCell ref="R58:W60"/>
    <mergeCell ref="R4:W9"/>
    <mergeCell ref="R1:W2"/>
    <mergeCell ref="R3:W3"/>
    <mergeCell ref="A1:P3"/>
    <mergeCell ref="R13:W20"/>
  </mergeCells>
  <pageMargins left="0.7" right="0.7" top="0.75" bottom="0.75" header="0" footer="0"/>
  <pageSetup orientation="landscape"/>
  <rowBreaks count="1" manualBreakCount="1">
    <brk id="44" man="1"/>
  </rowBreaks>
  <colBreaks count="1" manualBreakCount="1">
    <brk id="16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00"/>
  <sheetViews>
    <sheetView workbookViewId="0"/>
  </sheetViews>
  <sheetFormatPr defaultColWidth="14.453125" defaultRowHeight="15" customHeight="1"/>
  <cols>
    <col min="1" max="1" width="3.54296875" customWidth="1"/>
    <col min="2" max="2" width="45.453125" customWidth="1"/>
    <col min="3" max="3" width="15.26953125" customWidth="1"/>
    <col min="4" max="4" width="9.453125" customWidth="1"/>
    <col min="5" max="7" width="8.81640625" customWidth="1"/>
    <col min="8" max="8" width="9.54296875" customWidth="1"/>
    <col min="9" max="15" width="9.26953125" customWidth="1"/>
    <col min="16" max="16" width="14.453125" customWidth="1"/>
    <col min="17" max="22" width="8.81640625" customWidth="1"/>
    <col min="23" max="23" width="11.54296875" customWidth="1"/>
    <col min="24" max="29" width="8.81640625" customWidth="1"/>
  </cols>
  <sheetData>
    <row r="1" spans="1:29" ht="14.25" customHeight="1">
      <c r="A1" s="180" t="s">
        <v>73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</row>
    <row r="2" spans="1:29" ht="14.25" customHeight="1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29" ht="34.5" customHeight="1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R3" s="181" t="s">
        <v>1</v>
      </c>
      <c r="S3" s="182"/>
      <c r="T3" s="182"/>
      <c r="U3" s="182"/>
      <c r="V3" s="182"/>
      <c r="W3" s="183"/>
    </row>
    <row r="4" spans="1:29" ht="21.75" customHeight="1">
      <c r="A4" s="1"/>
      <c r="B4" s="2" t="s">
        <v>3</v>
      </c>
      <c r="C4" s="3"/>
      <c r="D4" s="132" t="s">
        <v>4</v>
      </c>
      <c r="E4" s="5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6" t="s">
        <v>15</v>
      </c>
      <c r="P4" s="7" t="s">
        <v>16</v>
      </c>
      <c r="R4" s="179" t="s">
        <v>2</v>
      </c>
      <c r="S4" s="173"/>
      <c r="T4" s="173"/>
      <c r="U4" s="173"/>
      <c r="V4" s="173"/>
      <c r="W4" s="173"/>
    </row>
    <row r="5" spans="1:29" ht="14.25" customHeight="1">
      <c r="A5" s="1"/>
      <c r="B5" s="8"/>
      <c r="C5" s="9" t="s">
        <v>74</v>
      </c>
      <c r="D5" s="10"/>
      <c r="E5" s="133">
        <v>5</v>
      </c>
      <c r="F5" s="133">
        <v>7</v>
      </c>
      <c r="G5" s="133">
        <v>7</v>
      </c>
      <c r="H5" s="133">
        <v>10</v>
      </c>
      <c r="I5" s="133">
        <v>10</v>
      </c>
      <c r="J5" s="133">
        <v>10</v>
      </c>
      <c r="K5" s="133">
        <v>10</v>
      </c>
      <c r="L5" s="133">
        <v>10</v>
      </c>
      <c r="M5" s="133">
        <v>10</v>
      </c>
      <c r="N5" s="133">
        <v>10</v>
      </c>
      <c r="O5" s="133">
        <v>10</v>
      </c>
      <c r="P5" s="134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</row>
    <row r="6" spans="1:29" ht="14.25" customHeight="1">
      <c r="A6" s="1"/>
      <c r="B6" s="13"/>
      <c r="C6" s="9" t="s">
        <v>75</v>
      </c>
      <c r="D6" s="14"/>
      <c r="E6" s="133"/>
      <c r="F6" s="133">
        <v>4</v>
      </c>
      <c r="G6" s="133">
        <v>6</v>
      </c>
      <c r="H6" s="133">
        <v>6</v>
      </c>
      <c r="I6" s="133">
        <v>9</v>
      </c>
      <c r="J6" s="133">
        <v>9</v>
      </c>
      <c r="K6" s="133">
        <v>9</v>
      </c>
      <c r="L6" s="133">
        <v>9</v>
      </c>
      <c r="M6" s="133">
        <v>9</v>
      </c>
      <c r="N6" s="133">
        <v>9</v>
      </c>
      <c r="O6" s="133">
        <v>9</v>
      </c>
      <c r="P6" s="12" t="s">
        <v>76</v>
      </c>
      <c r="R6" s="169" t="s">
        <v>77</v>
      </c>
      <c r="S6" s="170"/>
      <c r="T6" s="170"/>
      <c r="U6" s="170"/>
      <c r="V6" s="170"/>
      <c r="W6" s="171"/>
      <c r="X6" s="135"/>
      <c r="Y6" s="135"/>
      <c r="Z6" s="135"/>
      <c r="AA6" s="135"/>
      <c r="AB6" s="135"/>
      <c r="AC6" s="135"/>
    </row>
    <row r="7" spans="1:29" ht="14.25" customHeight="1">
      <c r="A7" s="1"/>
      <c r="B7" s="8"/>
      <c r="C7" s="9" t="s">
        <v>78</v>
      </c>
      <c r="D7" s="14"/>
      <c r="E7" s="133"/>
      <c r="F7" s="133"/>
      <c r="G7" s="133">
        <v>4</v>
      </c>
      <c r="H7" s="133">
        <v>6</v>
      </c>
      <c r="I7" s="133">
        <v>6</v>
      </c>
      <c r="J7" s="133">
        <v>9</v>
      </c>
      <c r="K7" s="136">
        <v>9</v>
      </c>
      <c r="L7" s="136">
        <v>9</v>
      </c>
      <c r="M7" s="136">
        <v>9</v>
      </c>
      <c r="N7" s="136">
        <v>9</v>
      </c>
      <c r="O7" s="133">
        <v>9</v>
      </c>
      <c r="P7" s="15">
        <f>SUM(H8:O8)</f>
        <v>53</v>
      </c>
      <c r="R7" s="172"/>
      <c r="S7" s="173"/>
      <c r="T7" s="173"/>
      <c r="U7" s="173"/>
      <c r="V7" s="173"/>
      <c r="W7" s="174"/>
      <c r="X7" s="135"/>
      <c r="Y7" s="135"/>
      <c r="Z7" s="135"/>
      <c r="AA7" s="135"/>
      <c r="AB7" s="135"/>
      <c r="AC7" s="135"/>
    </row>
    <row r="8" spans="1:29" ht="14.25" customHeight="1">
      <c r="A8" s="1"/>
      <c r="B8" s="8"/>
      <c r="C8" s="9" t="s">
        <v>79</v>
      </c>
      <c r="D8" s="14"/>
      <c r="E8" s="133"/>
      <c r="F8" s="133"/>
      <c r="G8" s="133"/>
      <c r="H8" s="133">
        <v>3</v>
      </c>
      <c r="I8" s="133">
        <v>5</v>
      </c>
      <c r="J8" s="133">
        <v>5</v>
      </c>
      <c r="K8" s="137">
        <v>8</v>
      </c>
      <c r="L8" s="137">
        <v>8</v>
      </c>
      <c r="M8" s="137">
        <v>8</v>
      </c>
      <c r="N8" s="137">
        <v>8</v>
      </c>
      <c r="O8" s="138">
        <v>8</v>
      </c>
      <c r="P8" s="12" t="s">
        <v>80</v>
      </c>
      <c r="R8" s="172"/>
      <c r="S8" s="173"/>
      <c r="T8" s="173"/>
      <c r="U8" s="173"/>
      <c r="V8" s="173"/>
      <c r="W8" s="174"/>
      <c r="X8" s="135"/>
      <c r="Y8" s="135"/>
      <c r="Z8" s="135"/>
      <c r="AA8" s="135"/>
      <c r="AB8" s="135"/>
      <c r="AC8" s="135"/>
    </row>
    <row r="9" spans="1:29" ht="14.25" customHeight="1">
      <c r="B9" s="8"/>
      <c r="C9" s="16" t="s">
        <v>20</v>
      </c>
      <c r="D9" s="17">
        <v>0</v>
      </c>
      <c r="E9" s="139">
        <f t="shared" ref="E9:G9" si="0">SUM(E5:E7)</f>
        <v>5</v>
      </c>
      <c r="F9" s="139">
        <f t="shared" si="0"/>
        <v>11</v>
      </c>
      <c r="G9" s="139">
        <f t="shared" si="0"/>
        <v>17</v>
      </c>
      <c r="H9" s="139">
        <f t="shared" ref="H9:O9" si="1">SUM(H5:H8)</f>
        <v>25</v>
      </c>
      <c r="I9" s="139">
        <f t="shared" si="1"/>
        <v>30</v>
      </c>
      <c r="J9" s="139">
        <f t="shared" si="1"/>
        <v>33</v>
      </c>
      <c r="K9" s="139">
        <f t="shared" si="1"/>
        <v>36</v>
      </c>
      <c r="L9" s="139">
        <f t="shared" si="1"/>
        <v>36</v>
      </c>
      <c r="M9" s="139">
        <f t="shared" si="1"/>
        <v>36</v>
      </c>
      <c r="N9" s="139">
        <f t="shared" si="1"/>
        <v>36</v>
      </c>
      <c r="O9" s="139">
        <f t="shared" si="1"/>
        <v>36</v>
      </c>
      <c r="P9" s="15">
        <f>SUM(O5:O7)</f>
        <v>28</v>
      </c>
      <c r="R9" s="172"/>
      <c r="S9" s="173"/>
      <c r="T9" s="173"/>
      <c r="U9" s="173"/>
      <c r="V9" s="173"/>
      <c r="W9" s="174"/>
      <c r="X9" s="135"/>
      <c r="Y9" s="135"/>
      <c r="Z9" s="135"/>
      <c r="AA9" s="135"/>
      <c r="AB9" s="135"/>
      <c r="AC9" s="135"/>
    </row>
    <row r="10" spans="1:29" ht="14.25" customHeight="1">
      <c r="A10" s="19"/>
      <c r="B10" s="20"/>
      <c r="C10" s="140" t="s">
        <v>81</v>
      </c>
      <c r="D10" s="141"/>
      <c r="E10" s="140"/>
      <c r="F10" s="140"/>
      <c r="G10" s="142"/>
      <c r="H10" s="142">
        <f t="shared" ref="H10:O10" si="2">H8/E5</f>
        <v>0.6</v>
      </c>
      <c r="I10" s="142">
        <f t="shared" si="2"/>
        <v>0.7142857142857143</v>
      </c>
      <c r="J10" s="142">
        <f t="shared" si="2"/>
        <v>0.7142857142857143</v>
      </c>
      <c r="K10" s="142">
        <f t="shared" si="2"/>
        <v>0.8</v>
      </c>
      <c r="L10" s="142">
        <f t="shared" si="2"/>
        <v>0.8</v>
      </c>
      <c r="M10" s="142">
        <f t="shared" si="2"/>
        <v>0.8</v>
      </c>
      <c r="N10" s="142">
        <f t="shared" si="2"/>
        <v>0.8</v>
      </c>
      <c r="O10" s="142">
        <f t="shared" si="2"/>
        <v>0.8</v>
      </c>
      <c r="P10" s="12" t="s">
        <v>82</v>
      </c>
      <c r="Q10" s="19"/>
      <c r="R10" s="172"/>
      <c r="S10" s="173"/>
      <c r="T10" s="173"/>
      <c r="U10" s="173"/>
      <c r="V10" s="173"/>
      <c r="W10" s="174"/>
      <c r="X10" s="135"/>
      <c r="Y10" s="135"/>
      <c r="Z10" s="135"/>
      <c r="AA10" s="135"/>
      <c r="AB10" s="135"/>
      <c r="AC10" s="135"/>
    </row>
    <row r="11" spans="1:29" ht="14.25" customHeight="1">
      <c r="A11" s="19"/>
      <c r="B11" s="20" t="s">
        <v>83</v>
      </c>
      <c r="C11" s="143"/>
      <c r="D11" s="144"/>
      <c r="E11" s="145" t="s">
        <v>22</v>
      </c>
      <c r="F11" s="145" t="s">
        <v>22</v>
      </c>
      <c r="G11" s="145" t="s">
        <v>84</v>
      </c>
      <c r="H11" s="145" t="s">
        <v>24</v>
      </c>
      <c r="I11" s="145" t="s">
        <v>24</v>
      </c>
      <c r="J11" s="145" t="s">
        <v>25</v>
      </c>
      <c r="K11" s="145" t="s">
        <v>24</v>
      </c>
      <c r="L11" s="145" t="s">
        <v>24</v>
      </c>
      <c r="M11" s="145" t="s">
        <v>24</v>
      </c>
      <c r="N11" s="145" t="s">
        <v>24</v>
      </c>
      <c r="O11" s="145" t="s">
        <v>24</v>
      </c>
      <c r="P11" s="146">
        <f>SUM(P7:P9)</f>
        <v>81</v>
      </c>
      <c r="Q11" s="19"/>
      <c r="R11" s="175"/>
      <c r="S11" s="176"/>
      <c r="T11" s="176"/>
      <c r="U11" s="176"/>
      <c r="V11" s="176"/>
      <c r="W11" s="177"/>
      <c r="X11" s="19"/>
      <c r="Y11" s="19"/>
      <c r="Z11" s="19"/>
      <c r="AA11" s="19"/>
      <c r="AB11" s="19"/>
      <c r="AC11" s="19"/>
    </row>
    <row r="12" spans="1:29" ht="14.25" customHeight="1">
      <c r="A12" s="30"/>
      <c r="B12" s="147" t="s">
        <v>85</v>
      </c>
      <c r="C12" s="148">
        <v>0.75</v>
      </c>
      <c r="D12" s="149">
        <v>0</v>
      </c>
      <c r="E12" s="150">
        <f t="shared" ref="E12:O12" si="3">ROUNDUP(+E9*$C$12,0)</f>
        <v>4</v>
      </c>
      <c r="F12" s="150">
        <f t="shared" si="3"/>
        <v>9</v>
      </c>
      <c r="G12" s="150">
        <f t="shared" si="3"/>
        <v>13</v>
      </c>
      <c r="H12" s="150">
        <f t="shared" si="3"/>
        <v>19</v>
      </c>
      <c r="I12" s="150">
        <f t="shared" si="3"/>
        <v>23</v>
      </c>
      <c r="J12" s="150">
        <f t="shared" si="3"/>
        <v>25</v>
      </c>
      <c r="K12" s="150">
        <f t="shared" si="3"/>
        <v>27</v>
      </c>
      <c r="L12" s="150">
        <f t="shared" si="3"/>
        <v>27</v>
      </c>
      <c r="M12" s="150">
        <f t="shared" si="3"/>
        <v>27</v>
      </c>
      <c r="N12" s="150">
        <f t="shared" si="3"/>
        <v>27</v>
      </c>
      <c r="O12" s="150">
        <f t="shared" si="3"/>
        <v>27</v>
      </c>
      <c r="P12" s="151"/>
    </row>
    <row r="13" spans="1:29" ht="14.25" customHeight="1">
      <c r="A13" s="30"/>
      <c r="B13" s="72" t="s">
        <v>86</v>
      </c>
      <c r="C13" s="152"/>
      <c r="D13" s="153">
        <v>0</v>
      </c>
      <c r="E13" s="154">
        <v>1</v>
      </c>
      <c r="F13" s="155">
        <v>1</v>
      </c>
      <c r="G13" s="155">
        <v>1</v>
      </c>
      <c r="H13" s="155">
        <v>2</v>
      </c>
      <c r="I13" s="155">
        <v>2</v>
      </c>
      <c r="J13" s="155">
        <v>2</v>
      </c>
      <c r="K13" s="155">
        <v>2</v>
      </c>
      <c r="L13" s="155">
        <v>2</v>
      </c>
      <c r="M13" s="155">
        <v>2</v>
      </c>
      <c r="N13" s="155">
        <v>2</v>
      </c>
      <c r="O13" s="155">
        <v>2</v>
      </c>
      <c r="P13" s="156"/>
      <c r="R13" s="135"/>
      <c r="S13" s="135"/>
      <c r="T13" s="135"/>
      <c r="U13" s="135"/>
      <c r="V13" s="135"/>
      <c r="W13" s="135"/>
    </row>
    <row r="14" spans="1:29" ht="14.25" customHeight="1">
      <c r="A14" s="30"/>
      <c r="B14" s="31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3"/>
      <c r="R14" s="135"/>
      <c r="S14" s="135"/>
      <c r="T14" s="135"/>
      <c r="U14" s="135"/>
      <c r="V14" s="135"/>
      <c r="W14" s="135"/>
    </row>
    <row r="15" spans="1:29" ht="24" customHeight="1">
      <c r="A15" s="1"/>
      <c r="B15" s="2" t="s">
        <v>26</v>
      </c>
      <c r="C15" s="34"/>
      <c r="D15" s="34"/>
      <c r="R15" s="135"/>
      <c r="S15" s="135"/>
      <c r="T15" s="135"/>
      <c r="U15" s="135"/>
      <c r="V15" s="135"/>
      <c r="W15" s="135"/>
    </row>
    <row r="16" spans="1:29" ht="14.25" customHeight="1">
      <c r="A16" s="1"/>
      <c r="B16" s="35" t="s">
        <v>27</v>
      </c>
      <c r="C16" s="36" t="s">
        <v>28</v>
      </c>
      <c r="D16" s="132" t="s">
        <v>4</v>
      </c>
      <c r="E16" s="37" t="s">
        <v>5</v>
      </c>
      <c r="F16" s="6" t="s">
        <v>6</v>
      </c>
      <c r="G16" s="6" t="s">
        <v>7</v>
      </c>
      <c r="H16" s="6" t="s">
        <v>8</v>
      </c>
      <c r="I16" s="6" t="s">
        <v>9</v>
      </c>
      <c r="J16" s="6" t="s">
        <v>10</v>
      </c>
      <c r="K16" s="6" t="s">
        <v>11</v>
      </c>
      <c r="L16" s="6" t="s">
        <v>12</v>
      </c>
      <c r="M16" s="6" t="s">
        <v>13</v>
      </c>
      <c r="N16" s="6" t="s">
        <v>14</v>
      </c>
      <c r="O16" s="6" t="s">
        <v>15</v>
      </c>
      <c r="P16" s="7" t="s">
        <v>16</v>
      </c>
      <c r="R16" s="135"/>
      <c r="S16" s="135"/>
      <c r="T16" s="135"/>
      <c r="U16" s="135"/>
      <c r="V16" s="135"/>
      <c r="W16" s="135"/>
    </row>
    <row r="17" spans="1:23" ht="14.25" customHeight="1">
      <c r="A17" s="1"/>
      <c r="B17" s="38" t="s">
        <v>29</v>
      </c>
      <c r="C17" s="39" t="s">
        <v>30</v>
      </c>
      <c r="D17" s="40"/>
      <c r="E17" s="41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3"/>
      <c r="R17" s="169" t="s">
        <v>87</v>
      </c>
      <c r="S17" s="170"/>
      <c r="T17" s="170"/>
      <c r="U17" s="170"/>
      <c r="V17" s="170"/>
      <c r="W17" s="171"/>
    </row>
    <row r="18" spans="1:23" ht="14.25" customHeight="1">
      <c r="A18" s="1"/>
      <c r="B18" s="44" t="s">
        <v>88</v>
      </c>
      <c r="C18" s="45">
        <f>335*12*1.15</f>
        <v>4623</v>
      </c>
      <c r="D18" s="46"/>
      <c r="E18" s="47">
        <f t="shared" ref="E18:O18" si="4">(+$C$18)*(E$9)</f>
        <v>23115</v>
      </c>
      <c r="F18" s="48">
        <f t="shared" si="4"/>
        <v>50853</v>
      </c>
      <c r="G18" s="48">
        <f t="shared" si="4"/>
        <v>78591</v>
      </c>
      <c r="H18" s="48">
        <f t="shared" si="4"/>
        <v>115575</v>
      </c>
      <c r="I18" s="48">
        <f t="shared" si="4"/>
        <v>138690</v>
      </c>
      <c r="J18" s="48">
        <f t="shared" si="4"/>
        <v>152559</v>
      </c>
      <c r="K18" s="48">
        <f t="shared" si="4"/>
        <v>166428</v>
      </c>
      <c r="L18" s="48">
        <f t="shared" si="4"/>
        <v>166428</v>
      </c>
      <c r="M18" s="48">
        <f t="shared" si="4"/>
        <v>166428</v>
      </c>
      <c r="N18" s="48">
        <f t="shared" si="4"/>
        <v>166428</v>
      </c>
      <c r="O18" s="48">
        <f t="shared" si="4"/>
        <v>166428</v>
      </c>
      <c r="P18" s="49">
        <f t="shared" ref="P18:P19" si="5">SUM(E18:O18)</f>
        <v>1391523</v>
      </c>
      <c r="R18" s="172"/>
      <c r="S18" s="173"/>
      <c r="T18" s="173"/>
      <c r="U18" s="173"/>
      <c r="V18" s="173"/>
      <c r="W18" s="174"/>
    </row>
    <row r="19" spans="1:23" ht="14.25" customHeight="1">
      <c r="A19" s="1"/>
      <c r="B19" s="44" t="s">
        <v>89</v>
      </c>
      <c r="C19" s="45">
        <v>13000</v>
      </c>
      <c r="D19" s="157"/>
      <c r="E19" s="158">
        <f t="shared" ref="E19:O19" si="6">(+$C$19*E12)</f>
        <v>52000</v>
      </c>
      <c r="F19" s="159">
        <f t="shared" si="6"/>
        <v>117000</v>
      </c>
      <c r="G19" s="159">
        <f t="shared" si="6"/>
        <v>169000</v>
      </c>
      <c r="H19" s="159">
        <f t="shared" si="6"/>
        <v>247000</v>
      </c>
      <c r="I19" s="159">
        <f t="shared" si="6"/>
        <v>299000</v>
      </c>
      <c r="J19" s="159">
        <f t="shared" si="6"/>
        <v>325000</v>
      </c>
      <c r="K19" s="159">
        <f t="shared" si="6"/>
        <v>351000</v>
      </c>
      <c r="L19" s="159">
        <f t="shared" si="6"/>
        <v>351000</v>
      </c>
      <c r="M19" s="159">
        <f t="shared" si="6"/>
        <v>351000</v>
      </c>
      <c r="N19" s="159">
        <f t="shared" si="6"/>
        <v>351000</v>
      </c>
      <c r="O19" s="159">
        <f t="shared" si="6"/>
        <v>351000</v>
      </c>
      <c r="P19" s="65">
        <f t="shared" si="5"/>
        <v>2964000</v>
      </c>
      <c r="R19" s="172"/>
      <c r="S19" s="173"/>
      <c r="T19" s="173"/>
      <c r="U19" s="173"/>
      <c r="V19" s="173"/>
      <c r="W19" s="174"/>
    </row>
    <row r="20" spans="1:23" ht="14.25" customHeight="1">
      <c r="A20" s="1"/>
      <c r="B20" s="50" t="s">
        <v>90</v>
      </c>
      <c r="C20" s="45"/>
      <c r="D20" s="51">
        <f t="shared" ref="D20:P20" si="7">SUM(D18:D19)</f>
        <v>0</v>
      </c>
      <c r="E20" s="52">
        <f t="shared" si="7"/>
        <v>75115</v>
      </c>
      <c r="F20" s="53">
        <f t="shared" si="7"/>
        <v>167853</v>
      </c>
      <c r="G20" s="53">
        <f t="shared" si="7"/>
        <v>247591</v>
      </c>
      <c r="H20" s="53">
        <f t="shared" si="7"/>
        <v>362575</v>
      </c>
      <c r="I20" s="53">
        <f t="shared" si="7"/>
        <v>437690</v>
      </c>
      <c r="J20" s="53">
        <f t="shared" si="7"/>
        <v>477559</v>
      </c>
      <c r="K20" s="53">
        <f t="shared" si="7"/>
        <v>517428</v>
      </c>
      <c r="L20" s="53">
        <f t="shared" si="7"/>
        <v>517428</v>
      </c>
      <c r="M20" s="53">
        <f t="shared" si="7"/>
        <v>517428</v>
      </c>
      <c r="N20" s="53">
        <f t="shared" si="7"/>
        <v>517428</v>
      </c>
      <c r="O20" s="53">
        <f t="shared" si="7"/>
        <v>517428</v>
      </c>
      <c r="P20" s="54">
        <f t="shared" si="7"/>
        <v>4355523</v>
      </c>
      <c r="R20" s="172"/>
      <c r="S20" s="173"/>
      <c r="T20" s="173"/>
      <c r="U20" s="173"/>
      <c r="V20" s="173"/>
      <c r="W20" s="174"/>
    </row>
    <row r="21" spans="1:23" ht="14.25" customHeight="1">
      <c r="A21" s="1"/>
      <c r="B21" s="55"/>
      <c r="C21" s="56"/>
      <c r="D21" s="57"/>
      <c r="E21" s="58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4"/>
      <c r="R21" s="172"/>
      <c r="S21" s="173"/>
      <c r="T21" s="173"/>
      <c r="U21" s="173"/>
      <c r="V21" s="173"/>
      <c r="W21" s="174"/>
    </row>
    <row r="22" spans="1:23" ht="14.25" customHeight="1">
      <c r="A22" s="1"/>
      <c r="B22" s="8" t="s">
        <v>91</v>
      </c>
      <c r="C22" s="56">
        <f>335*6</f>
        <v>2010</v>
      </c>
      <c r="D22" s="57"/>
      <c r="E22" s="60">
        <f t="shared" ref="E22:O22" si="8">(+$C$22)*(E$9)</f>
        <v>10050</v>
      </c>
      <c r="F22" s="11">
        <f t="shared" si="8"/>
        <v>22110</v>
      </c>
      <c r="G22" s="11">
        <f t="shared" si="8"/>
        <v>34170</v>
      </c>
      <c r="H22" s="11">
        <f t="shared" si="8"/>
        <v>50250</v>
      </c>
      <c r="I22" s="11">
        <f t="shared" si="8"/>
        <v>60300</v>
      </c>
      <c r="J22" s="11">
        <f t="shared" si="8"/>
        <v>66330</v>
      </c>
      <c r="K22" s="11">
        <f t="shared" si="8"/>
        <v>72360</v>
      </c>
      <c r="L22" s="11">
        <f t="shared" si="8"/>
        <v>72360</v>
      </c>
      <c r="M22" s="11">
        <f t="shared" si="8"/>
        <v>72360</v>
      </c>
      <c r="N22" s="11">
        <f t="shared" si="8"/>
        <v>72360</v>
      </c>
      <c r="O22" s="11">
        <f t="shared" si="8"/>
        <v>72360</v>
      </c>
      <c r="P22" s="49">
        <f t="shared" ref="P22:P24" si="9">SUM(E22:O22)</f>
        <v>605010</v>
      </c>
      <c r="R22" s="172"/>
      <c r="S22" s="173"/>
      <c r="T22" s="173"/>
      <c r="U22" s="173"/>
      <c r="V22" s="173"/>
      <c r="W22" s="174"/>
    </row>
    <row r="23" spans="1:23" ht="14.25" customHeight="1">
      <c r="A23" s="1"/>
      <c r="B23" s="8" t="s">
        <v>92</v>
      </c>
      <c r="C23" s="61">
        <v>6500</v>
      </c>
      <c r="D23" s="62"/>
      <c r="E23" s="63">
        <f t="shared" ref="E23:O23" si="10">(+$C$23)*(E$9)</f>
        <v>32500</v>
      </c>
      <c r="F23" s="64">
        <f t="shared" si="10"/>
        <v>71500</v>
      </c>
      <c r="G23" s="64">
        <f t="shared" si="10"/>
        <v>110500</v>
      </c>
      <c r="H23" s="64">
        <f t="shared" si="10"/>
        <v>162500</v>
      </c>
      <c r="I23" s="64">
        <f t="shared" si="10"/>
        <v>195000</v>
      </c>
      <c r="J23" s="64">
        <f t="shared" si="10"/>
        <v>214500</v>
      </c>
      <c r="K23" s="64">
        <f t="shared" si="10"/>
        <v>234000</v>
      </c>
      <c r="L23" s="64">
        <f t="shared" si="10"/>
        <v>234000</v>
      </c>
      <c r="M23" s="64">
        <f t="shared" si="10"/>
        <v>234000</v>
      </c>
      <c r="N23" s="64">
        <f t="shared" si="10"/>
        <v>234000</v>
      </c>
      <c r="O23" s="64">
        <f t="shared" si="10"/>
        <v>234000</v>
      </c>
      <c r="P23" s="65">
        <f t="shared" si="9"/>
        <v>1956500</v>
      </c>
      <c r="R23" s="175"/>
      <c r="S23" s="176"/>
      <c r="T23" s="176"/>
      <c r="U23" s="176"/>
      <c r="V23" s="176"/>
      <c r="W23" s="177"/>
    </row>
    <row r="24" spans="1:23" ht="14.25" customHeight="1">
      <c r="B24" s="55" t="s">
        <v>36</v>
      </c>
      <c r="C24" s="58"/>
      <c r="D24" s="66">
        <f t="shared" ref="D24:O24" si="11">SUM(D22:D23)</f>
        <v>0</v>
      </c>
      <c r="E24" s="58">
        <f t="shared" si="11"/>
        <v>42550</v>
      </c>
      <c r="F24" s="59">
        <f t="shared" si="11"/>
        <v>93610</v>
      </c>
      <c r="G24" s="59">
        <f t="shared" si="11"/>
        <v>144670</v>
      </c>
      <c r="H24" s="59">
        <f t="shared" si="11"/>
        <v>212750</v>
      </c>
      <c r="I24" s="59">
        <f t="shared" si="11"/>
        <v>255300</v>
      </c>
      <c r="J24" s="59">
        <f t="shared" si="11"/>
        <v>280830</v>
      </c>
      <c r="K24" s="59">
        <f t="shared" si="11"/>
        <v>306360</v>
      </c>
      <c r="L24" s="59">
        <f t="shared" si="11"/>
        <v>306360</v>
      </c>
      <c r="M24" s="59">
        <f t="shared" si="11"/>
        <v>306360</v>
      </c>
      <c r="N24" s="59">
        <f t="shared" si="11"/>
        <v>306360</v>
      </c>
      <c r="O24" s="59">
        <f t="shared" si="11"/>
        <v>306360</v>
      </c>
      <c r="P24" s="67">
        <f t="shared" si="9"/>
        <v>2561510</v>
      </c>
    </row>
    <row r="25" spans="1:23" ht="14.25" customHeight="1">
      <c r="A25" s="30"/>
      <c r="B25" s="55"/>
      <c r="C25" s="58"/>
      <c r="D25" s="66"/>
      <c r="E25" s="58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67"/>
      <c r="R25" s="135"/>
      <c r="S25" s="135"/>
      <c r="T25" s="135"/>
      <c r="U25" s="135"/>
      <c r="V25" s="135"/>
      <c r="W25" s="135"/>
    </row>
    <row r="26" spans="1:23" ht="14.25" customHeight="1">
      <c r="A26" s="30"/>
      <c r="B26" s="68" t="s">
        <v>37</v>
      </c>
      <c r="C26" s="69">
        <f>SUM(C18:C23)</f>
        <v>26133</v>
      </c>
      <c r="D26" s="70"/>
      <c r="E26" s="71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4"/>
      <c r="R26" s="135"/>
      <c r="S26" s="135"/>
      <c r="T26" s="135"/>
      <c r="U26" s="135"/>
      <c r="V26" s="135"/>
      <c r="W26" s="135"/>
    </row>
    <row r="27" spans="1:23" ht="14.25" customHeight="1">
      <c r="A27" s="1"/>
      <c r="B27" s="72" t="s">
        <v>38</v>
      </c>
      <c r="C27" s="160">
        <f>335*30*1.15+C19</f>
        <v>24557.5</v>
      </c>
      <c r="D27" s="57"/>
      <c r="E27" s="71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4"/>
      <c r="R27" s="135"/>
      <c r="S27" s="135"/>
      <c r="T27" s="135"/>
      <c r="U27" s="135"/>
      <c r="V27" s="135"/>
      <c r="W27" s="135"/>
    </row>
    <row r="28" spans="1:23" ht="14.25" customHeight="1">
      <c r="A28" s="1"/>
      <c r="B28" s="74"/>
      <c r="C28" s="75"/>
      <c r="D28" s="76"/>
      <c r="E28" s="58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4"/>
      <c r="R28" s="135"/>
      <c r="S28" s="135"/>
      <c r="T28" s="135"/>
      <c r="U28" s="135"/>
      <c r="V28" s="135"/>
      <c r="W28" s="135"/>
    </row>
    <row r="29" spans="1:23" ht="14.25" customHeight="1">
      <c r="A29" s="1"/>
      <c r="B29" s="77" t="s">
        <v>39</v>
      </c>
      <c r="C29" s="78"/>
      <c r="D29" s="79"/>
      <c r="E29" s="80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81"/>
      <c r="R29" s="135"/>
      <c r="S29" s="135"/>
      <c r="T29" s="135"/>
      <c r="U29" s="135"/>
      <c r="V29" s="135"/>
      <c r="W29" s="135"/>
    </row>
    <row r="30" spans="1:23" ht="15" customHeight="1">
      <c r="A30" s="1"/>
      <c r="B30" s="8" t="s">
        <v>40</v>
      </c>
      <c r="C30" s="78"/>
      <c r="D30" s="82">
        <v>65000</v>
      </c>
      <c r="E30" s="83">
        <v>125000</v>
      </c>
      <c r="F30" s="84">
        <v>170000</v>
      </c>
      <c r="G30" s="84">
        <v>110000</v>
      </c>
      <c r="H30" s="84">
        <v>30000</v>
      </c>
      <c r="I30" s="85">
        <v>0</v>
      </c>
      <c r="J30" s="85">
        <v>0</v>
      </c>
      <c r="K30" s="85">
        <v>0</v>
      </c>
      <c r="L30" s="85">
        <v>0</v>
      </c>
      <c r="M30" s="85">
        <v>0</v>
      </c>
      <c r="N30" s="85">
        <v>0</v>
      </c>
      <c r="O30" s="85">
        <v>0</v>
      </c>
      <c r="P30" s="49">
        <f t="shared" ref="P30:P32" si="12">SUM(D30:O30)</f>
        <v>500000</v>
      </c>
      <c r="R30" s="169" t="s">
        <v>41</v>
      </c>
      <c r="S30" s="170"/>
      <c r="T30" s="170"/>
      <c r="U30" s="170"/>
      <c r="V30" s="170"/>
      <c r="W30" s="171"/>
    </row>
    <row r="31" spans="1:23" ht="14.25" customHeight="1">
      <c r="A31" s="30"/>
      <c r="B31" s="8" t="s">
        <v>42</v>
      </c>
      <c r="C31" s="78">
        <f>3000*2</f>
        <v>6000</v>
      </c>
      <c r="D31" s="86"/>
      <c r="E31" s="87">
        <f t="shared" ref="E31:O31" si="13">($C$31*E9)*0.75</f>
        <v>22500</v>
      </c>
      <c r="F31" s="88">
        <f t="shared" si="13"/>
        <v>49500</v>
      </c>
      <c r="G31" s="88">
        <f t="shared" si="13"/>
        <v>76500</v>
      </c>
      <c r="H31" s="88">
        <f t="shared" si="13"/>
        <v>112500</v>
      </c>
      <c r="I31" s="88">
        <f t="shared" si="13"/>
        <v>135000</v>
      </c>
      <c r="J31" s="88">
        <f t="shared" si="13"/>
        <v>148500</v>
      </c>
      <c r="K31" s="88">
        <f t="shared" si="13"/>
        <v>162000</v>
      </c>
      <c r="L31" s="88">
        <f t="shared" si="13"/>
        <v>162000</v>
      </c>
      <c r="M31" s="88">
        <f t="shared" si="13"/>
        <v>162000</v>
      </c>
      <c r="N31" s="88">
        <f t="shared" si="13"/>
        <v>162000</v>
      </c>
      <c r="O31" s="88">
        <f t="shared" si="13"/>
        <v>162000</v>
      </c>
      <c r="P31" s="65">
        <f t="shared" si="12"/>
        <v>1354500</v>
      </c>
      <c r="R31" s="175"/>
      <c r="S31" s="176"/>
      <c r="T31" s="176"/>
      <c r="U31" s="176"/>
      <c r="V31" s="176"/>
      <c r="W31" s="177"/>
    </row>
    <row r="32" spans="1:23" ht="14.25" customHeight="1">
      <c r="A32" s="1"/>
      <c r="B32" s="55" t="s">
        <v>43</v>
      </c>
      <c r="C32" s="78"/>
      <c r="D32" s="89">
        <f t="shared" ref="D32:O32" si="14">SUM(D30:D31)</f>
        <v>65000</v>
      </c>
      <c r="E32" s="90">
        <f t="shared" si="14"/>
        <v>147500</v>
      </c>
      <c r="F32" s="91">
        <f t="shared" si="14"/>
        <v>219500</v>
      </c>
      <c r="G32" s="91">
        <f t="shared" si="14"/>
        <v>186500</v>
      </c>
      <c r="H32" s="91">
        <f t="shared" si="14"/>
        <v>142500</v>
      </c>
      <c r="I32" s="91">
        <f t="shared" si="14"/>
        <v>135000</v>
      </c>
      <c r="J32" s="91">
        <f t="shared" si="14"/>
        <v>148500</v>
      </c>
      <c r="K32" s="91">
        <f t="shared" si="14"/>
        <v>162000</v>
      </c>
      <c r="L32" s="91">
        <f t="shared" si="14"/>
        <v>162000</v>
      </c>
      <c r="M32" s="91">
        <f t="shared" si="14"/>
        <v>162000</v>
      </c>
      <c r="N32" s="91">
        <f t="shared" si="14"/>
        <v>162000</v>
      </c>
      <c r="O32" s="91">
        <f t="shared" si="14"/>
        <v>162000</v>
      </c>
      <c r="P32" s="67">
        <f t="shared" si="12"/>
        <v>1854500</v>
      </c>
      <c r="R32" s="135"/>
      <c r="S32" s="135"/>
      <c r="T32" s="135"/>
      <c r="U32" s="135"/>
      <c r="V32" s="135"/>
      <c r="W32" s="135"/>
    </row>
    <row r="33" spans="1:23" ht="14.25" customHeight="1">
      <c r="A33" s="1"/>
      <c r="B33" s="8"/>
      <c r="C33" s="78"/>
      <c r="D33" s="86"/>
      <c r="E33" s="80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67"/>
      <c r="R33" s="135"/>
      <c r="S33" s="135"/>
      <c r="T33" s="135"/>
      <c r="U33" s="135"/>
      <c r="V33" s="135"/>
      <c r="W33" s="135"/>
    </row>
    <row r="34" spans="1:23" ht="14.25" customHeight="1">
      <c r="A34" s="1"/>
      <c r="B34" s="92" t="s">
        <v>44</v>
      </c>
      <c r="C34" s="90"/>
      <c r="D34" s="93">
        <f t="shared" ref="D34:P34" si="15">+D24+D32</f>
        <v>65000</v>
      </c>
      <c r="E34" s="94">
        <f t="shared" si="15"/>
        <v>190050</v>
      </c>
      <c r="F34" s="95">
        <f t="shared" si="15"/>
        <v>313110</v>
      </c>
      <c r="G34" s="95">
        <f t="shared" si="15"/>
        <v>331170</v>
      </c>
      <c r="H34" s="95">
        <f t="shared" si="15"/>
        <v>355250</v>
      </c>
      <c r="I34" s="95">
        <f t="shared" si="15"/>
        <v>390300</v>
      </c>
      <c r="J34" s="95">
        <f t="shared" si="15"/>
        <v>429330</v>
      </c>
      <c r="K34" s="95">
        <f t="shared" si="15"/>
        <v>468360</v>
      </c>
      <c r="L34" s="95">
        <f t="shared" si="15"/>
        <v>468360</v>
      </c>
      <c r="M34" s="95">
        <f t="shared" si="15"/>
        <v>468360</v>
      </c>
      <c r="N34" s="95">
        <f t="shared" si="15"/>
        <v>468360</v>
      </c>
      <c r="O34" s="95">
        <f t="shared" si="15"/>
        <v>468360</v>
      </c>
      <c r="P34" s="96">
        <f t="shared" si="15"/>
        <v>4416010</v>
      </c>
      <c r="R34" s="135"/>
      <c r="S34" s="135"/>
      <c r="T34" s="135"/>
      <c r="U34" s="135"/>
      <c r="V34" s="135"/>
      <c r="W34" s="135"/>
    </row>
    <row r="35" spans="1:23" ht="14.25" customHeight="1">
      <c r="A35" s="1"/>
      <c r="B35" s="97" t="s">
        <v>45</v>
      </c>
      <c r="C35" s="80"/>
      <c r="D35" s="98"/>
      <c r="E35" s="80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1"/>
      <c r="R35" s="135"/>
      <c r="S35" s="135"/>
      <c r="T35" s="135"/>
      <c r="U35" s="135"/>
      <c r="V35" s="135"/>
      <c r="W35" s="135"/>
    </row>
    <row r="36" spans="1:23" ht="14.25" customHeight="1">
      <c r="A36" s="99"/>
      <c r="B36" s="100" t="s">
        <v>46</v>
      </c>
      <c r="C36" s="80"/>
      <c r="D36" s="98"/>
      <c r="E36" s="80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1"/>
      <c r="R36" s="169" t="s">
        <v>93</v>
      </c>
      <c r="S36" s="170"/>
      <c r="T36" s="170"/>
      <c r="U36" s="170"/>
      <c r="V36" s="170"/>
      <c r="W36" s="171"/>
    </row>
    <row r="37" spans="1:23" ht="14.25" customHeight="1">
      <c r="A37" s="30"/>
      <c r="B37" s="101" t="s">
        <v>47</v>
      </c>
      <c r="C37" s="102" t="s">
        <v>48</v>
      </c>
      <c r="D37" s="103"/>
      <c r="E37" s="80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67"/>
      <c r="R37" s="172"/>
      <c r="S37" s="173"/>
      <c r="T37" s="173"/>
      <c r="U37" s="173"/>
      <c r="V37" s="173"/>
      <c r="W37" s="174"/>
    </row>
    <row r="38" spans="1:23" ht="14.25" customHeight="1">
      <c r="A38" s="1"/>
      <c r="B38" s="8" t="s">
        <v>94</v>
      </c>
      <c r="C38" s="56">
        <v>83850</v>
      </c>
      <c r="D38" s="104">
        <f>+C38*0.5</f>
        <v>41925</v>
      </c>
      <c r="E38" s="80">
        <f t="shared" ref="E38:E39" si="16">+C38</f>
        <v>83850</v>
      </c>
      <c r="F38" s="85">
        <f t="shared" ref="F38:O38" si="17">+E38</f>
        <v>83850</v>
      </c>
      <c r="G38" s="85">
        <f t="shared" si="17"/>
        <v>83850</v>
      </c>
      <c r="H38" s="85">
        <f t="shared" si="17"/>
        <v>83850</v>
      </c>
      <c r="I38" s="85">
        <f t="shared" si="17"/>
        <v>83850</v>
      </c>
      <c r="J38" s="85">
        <f t="shared" si="17"/>
        <v>83850</v>
      </c>
      <c r="K38" s="85">
        <f t="shared" si="17"/>
        <v>83850</v>
      </c>
      <c r="L38" s="85">
        <f t="shared" si="17"/>
        <v>83850</v>
      </c>
      <c r="M38" s="85">
        <f t="shared" si="17"/>
        <v>83850</v>
      </c>
      <c r="N38" s="85">
        <f t="shared" si="17"/>
        <v>83850</v>
      </c>
      <c r="O38" s="85">
        <f t="shared" si="17"/>
        <v>83850</v>
      </c>
      <c r="P38" s="67">
        <f t="shared" ref="P38:P42" si="18">SUM(E38:O38)</f>
        <v>922350</v>
      </c>
      <c r="R38" s="172"/>
      <c r="S38" s="173"/>
      <c r="T38" s="173"/>
      <c r="U38" s="173"/>
      <c r="V38" s="173"/>
      <c r="W38" s="174"/>
    </row>
    <row r="39" spans="1:23" ht="14.25" customHeight="1">
      <c r="A39" s="30"/>
      <c r="B39" s="105" t="s">
        <v>95</v>
      </c>
      <c r="C39" s="56">
        <v>64500</v>
      </c>
      <c r="D39" s="57"/>
      <c r="E39" s="80">
        <f t="shared" si="16"/>
        <v>64500</v>
      </c>
      <c r="F39" s="85">
        <f t="shared" ref="F39:O39" si="19">+E39</f>
        <v>64500</v>
      </c>
      <c r="G39" s="85">
        <f t="shared" si="19"/>
        <v>64500</v>
      </c>
      <c r="H39" s="85">
        <f t="shared" si="19"/>
        <v>64500</v>
      </c>
      <c r="I39" s="85">
        <f t="shared" si="19"/>
        <v>64500</v>
      </c>
      <c r="J39" s="85">
        <f t="shared" si="19"/>
        <v>64500</v>
      </c>
      <c r="K39" s="85">
        <f t="shared" si="19"/>
        <v>64500</v>
      </c>
      <c r="L39" s="85">
        <f t="shared" si="19"/>
        <v>64500</v>
      </c>
      <c r="M39" s="85">
        <f t="shared" si="19"/>
        <v>64500</v>
      </c>
      <c r="N39" s="85">
        <f t="shared" si="19"/>
        <v>64500</v>
      </c>
      <c r="O39" s="85">
        <f t="shared" si="19"/>
        <v>64500</v>
      </c>
      <c r="P39" s="67">
        <f t="shared" si="18"/>
        <v>709500</v>
      </c>
      <c r="R39" s="172"/>
      <c r="S39" s="173"/>
      <c r="T39" s="173"/>
      <c r="U39" s="173"/>
      <c r="V39" s="173"/>
      <c r="W39" s="174"/>
    </row>
    <row r="40" spans="1:23" ht="14.25" customHeight="1">
      <c r="A40" s="30"/>
      <c r="B40" s="105" t="s">
        <v>96</v>
      </c>
      <c r="C40" s="56">
        <v>64500</v>
      </c>
      <c r="D40" s="57"/>
      <c r="E40" s="80"/>
      <c r="F40" s="85">
        <f>+C40</f>
        <v>64500</v>
      </c>
      <c r="G40" s="85">
        <f t="shared" ref="G40:G41" si="20">+F40</f>
        <v>64500</v>
      </c>
      <c r="H40" s="85">
        <f t="shared" ref="H40:O40" si="21">+F40</f>
        <v>64500</v>
      </c>
      <c r="I40" s="85">
        <f t="shared" si="21"/>
        <v>64500</v>
      </c>
      <c r="J40" s="85">
        <f t="shared" si="21"/>
        <v>64500</v>
      </c>
      <c r="K40" s="85">
        <f t="shared" si="21"/>
        <v>64500</v>
      </c>
      <c r="L40" s="85">
        <f t="shared" si="21"/>
        <v>64500</v>
      </c>
      <c r="M40" s="85">
        <f t="shared" si="21"/>
        <v>64500</v>
      </c>
      <c r="N40" s="85">
        <f t="shared" si="21"/>
        <v>64500</v>
      </c>
      <c r="O40" s="85">
        <f t="shared" si="21"/>
        <v>64500</v>
      </c>
      <c r="P40" s="67">
        <f t="shared" si="18"/>
        <v>645000</v>
      </c>
      <c r="R40" s="172"/>
      <c r="S40" s="173"/>
      <c r="T40" s="173"/>
      <c r="U40" s="173"/>
      <c r="V40" s="173"/>
      <c r="W40" s="174"/>
    </row>
    <row r="41" spans="1:23" ht="14.25" customHeight="1">
      <c r="A41" s="30"/>
      <c r="B41" s="105" t="s">
        <v>97</v>
      </c>
      <c r="C41" s="56">
        <v>64500</v>
      </c>
      <c r="D41" s="57"/>
      <c r="E41" s="80"/>
      <c r="F41" s="85">
        <f>C41</f>
        <v>64500</v>
      </c>
      <c r="G41" s="85">
        <f t="shared" si="20"/>
        <v>64500</v>
      </c>
      <c r="H41" s="85">
        <f t="shared" ref="H41:O41" si="22">F41</f>
        <v>64500</v>
      </c>
      <c r="I41" s="85">
        <f t="shared" si="22"/>
        <v>64500</v>
      </c>
      <c r="J41" s="85">
        <f t="shared" si="22"/>
        <v>64500</v>
      </c>
      <c r="K41" s="85">
        <f t="shared" si="22"/>
        <v>64500</v>
      </c>
      <c r="L41" s="85">
        <f t="shared" si="22"/>
        <v>64500</v>
      </c>
      <c r="M41" s="85">
        <f t="shared" si="22"/>
        <v>64500</v>
      </c>
      <c r="N41" s="85">
        <f t="shared" si="22"/>
        <v>64500</v>
      </c>
      <c r="O41" s="85">
        <f t="shared" si="22"/>
        <v>64500</v>
      </c>
      <c r="P41" s="67">
        <f t="shared" si="18"/>
        <v>645000</v>
      </c>
      <c r="R41" s="172"/>
      <c r="S41" s="173"/>
      <c r="T41" s="173"/>
      <c r="U41" s="173"/>
      <c r="V41" s="173"/>
      <c r="W41" s="174"/>
    </row>
    <row r="42" spans="1:23" ht="14.25" customHeight="1">
      <c r="A42" s="30"/>
      <c r="B42" s="105" t="s">
        <v>97</v>
      </c>
      <c r="C42" s="56">
        <v>64500</v>
      </c>
      <c r="D42" s="57"/>
      <c r="E42" s="80"/>
      <c r="F42" s="85"/>
      <c r="G42" s="85"/>
      <c r="H42" s="85"/>
      <c r="I42" s="85">
        <f t="shared" ref="I42:J42" si="23">+I41*0.5</f>
        <v>32250</v>
      </c>
      <c r="J42" s="85">
        <f t="shared" si="23"/>
        <v>32250</v>
      </c>
      <c r="K42" s="85">
        <f>+K41</f>
        <v>64500</v>
      </c>
      <c r="L42" s="85">
        <f t="shared" ref="L42:O42" si="24">+K42</f>
        <v>64500</v>
      </c>
      <c r="M42" s="85">
        <f t="shared" si="24"/>
        <v>64500</v>
      </c>
      <c r="N42" s="85">
        <f t="shared" si="24"/>
        <v>64500</v>
      </c>
      <c r="O42" s="85">
        <f t="shared" si="24"/>
        <v>64500</v>
      </c>
      <c r="P42" s="67">
        <f t="shared" si="18"/>
        <v>387000</v>
      </c>
      <c r="R42" s="172"/>
      <c r="S42" s="173"/>
      <c r="T42" s="173"/>
      <c r="U42" s="173"/>
      <c r="V42" s="173"/>
      <c r="W42" s="174"/>
    </row>
    <row r="43" spans="1:23" ht="14.25" customHeight="1">
      <c r="A43" s="30"/>
      <c r="B43" s="105" t="s">
        <v>97</v>
      </c>
      <c r="C43" s="56">
        <v>64500</v>
      </c>
      <c r="D43" s="57"/>
      <c r="E43" s="80"/>
      <c r="F43" s="85"/>
      <c r="G43" s="85"/>
      <c r="H43" s="85"/>
      <c r="I43" s="85"/>
      <c r="J43" s="85"/>
      <c r="K43" s="85">
        <f>+C43*0.5</f>
        <v>32250</v>
      </c>
      <c r="L43" s="85">
        <f t="shared" ref="L43:O43" si="25">+K43</f>
        <v>32250</v>
      </c>
      <c r="M43" s="85">
        <f t="shared" si="25"/>
        <v>32250</v>
      </c>
      <c r="N43" s="85">
        <f t="shared" si="25"/>
        <v>32250</v>
      </c>
      <c r="O43" s="85">
        <f t="shared" si="25"/>
        <v>32250</v>
      </c>
      <c r="P43" s="67"/>
      <c r="R43" s="175"/>
      <c r="S43" s="176"/>
      <c r="T43" s="176"/>
      <c r="U43" s="176"/>
      <c r="V43" s="176"/>
      <c r="W43" s="177"/>
    </row>
    <row r="44" spans="1:23" ht="14.25" customHeight="1">
      <c r="B44" s="105"/>
      <c r="C44" s="56"/>
      <c r="D44" s="57"/>
      <c r="E44" s="80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67"/>
    </row>
    <row r="45" spans="1:23" ht="14.25" customHeight="1">
      <c r="B45" s="101" t="s">
        <v>54</v>
      </c>
      <c r="C45" s="56"/>
      <c r="D45" s="57"/>
      <c r="E45" s="80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67"/>
    </row>
    <row r="46" spans="1:23" ht="14.25" customHeight="1">
      <c r="B46" s="105" t="s">
        <v>55</v>
      </c>
      <c r="C46" s="56">
        <f>10*14*32</f>
        <v>4480</v>
      </c>
      <c r="D46" s="57"/>
      <c r="E46" s="80">
        <f t="shared" ref="E46:O46" si="26">+$C$46*E$9</f>
        <v>22400</v>
      </c>
      <c r="F46" s="85">
        <f t="shared" si="26"/>
        <v>49280</v>
      </c>
      <c r="G46" s="85">
        <f t="shared" si="26"/>
        <v>76160</v>
      </c>
      <c r="H46" s="85">
        <f t="shared" si="26"/>
        <v>112000</v>
      </c>
      <c r="I46" s="85">
        <f t="shared" si="26"/>
        <v>134400</v>
      </c>
      <c r="J46" s="85">
        <f t="shared" si="26"/>
        <v>147840</v>
      </c>
      <c r="K46" s="85">
        <f t="shared" si="26"/>
        <v>161280</v>
      </c>
      <c r="L46" s="85">
        <f t="shared" si="26"/>
        <v>161280</v>
      </c>
      <c r="M46" s="85">
        <f t="shared" si="26"/>
        <v>161280</v>
      </c>
      <c r="N46" s="85">
        <f t="shared" si="26"/>
        <v>161280</v>
      </c>
      <c r="O46" s="85">
        <f t="shared" si="26"/>
        <v>161280</v>
      </c>
      <c r="P46" s="67">
        <f t="shared" ref="P46:P49" si="27">SUM(E46:O46)</f>
        <v>1348480</v>
      </c>
      <c r="R46" s="169" t="s">
        <v>98</v>
      </c>
      <c r="S46" s="170"/>
      <c r="T46" s="170"/>
      <c r="U46" s="170"/>
      <c r="V46" s="170"/>
      <c r="W46" s="171"/>
    </row>
    <row r="47" spans="1:23" ht="14.25" customHeight="1">
      <c r="B47" s="105" t="s">
        <v>99</v>
      </c>
      <c r="C47" s="56"/>
      <c r="D47" s="57"/>
      <c r="E47" s="80">
        <f t="shared" ref="E47:O47" si="28">-(E46*0.75)</f>
        <v>-16800</v>
      </c>
      <c r="F47" s="85">
        <f t="shared" si="28"/>
        <v>-36960</v>
      </c>
      <c r="G47" s="85">
        <f t="shared" si="28"/>
        <v>-57120</v>
      </c>
      <c r="H47" s="85">
        <f t="shared" si="28"/>
        <v>-84000</v>
      </c>
      <c r="I47" s="85">
        <f t="shared" si="28"/>
        <v>-100800</v>
      </c>
      <c r="J47" s="85">
        <f t="shared" si="28"/>
        <v>-110880</v>
      </c>
      <c r="K47" s="85">
        <f t="shared" si="28"/>
        <v>-120960</v>
      </c>
      <c r="L47" s="85">
        <f t="shared" si="28"/>
        <v>-120960</v>
      </c>
      <c r="M47" s="85">
        <f t="shared" si="28"/>
        <v>-120960</v>
      </c>
      <c r="N47" s="85">
        <f t="shared" si="28"/>
        <v>-120960</v>
      </c>
      <c r="O47" s="85">
        <f t="shared" si="28"/>
        <v>-120960</v>
      </c>
      <c r="P47" s="67">
        <f t="shared" si="27"/>
        <v>-1011360</v>
      </c>
      <c r="R47" s="172"/>
      <c r="S47" s="173"/>
      <c r="T47" s="173"/>
      <c r="U47" s="173"/>
      <c r="V47" s="173"/>
      <c r="W47" s="174"/>
    </row>
    <row r="48" spans="1:23" ht="14.25" customHeight="1">
      <c r="B48" s="8" t="s">
        <v>100</v>
      </c>
      <c r="C48" s="56">
        <v>13000</v>
      </c>
      <c r="D48" s="62"/>
      <c r="E48" s="87">
        <f t="shared" ref="E48:O48" si="29">+$C$48*E$13</f>
        <v>13000</v>
      </c>
      <c r="F48" s="88">
        <f t="shared" si="29"/>
        <v>13000</v>
      </c>
      <c r="G48" s="88">
        <f t="shared" si="29"/>
        <v>13000</v>
      </c>
      <c r="H48" s="88">
        <f t="shared" si="29"/>
        <v>26000</v>
      </c>
      <c r="I48" s="88">
        <f t="shared" si="29"/>
        <v>26000</v>
      </c>
      <c r="J48" s="88">
        <f t="shared" si="29"/>
        <v>26000</v>
      </c>
      <c r="K48" s="88">
        <f t="shared" si="29"/>
        <v>26000</v>
      </c>
      <c r="L48" s="88">
        <f t="shared" si="29"/>
        <v>26000</v>
      </c>
      <c r="M48" s="88">
        <f t="shared" si="29"/>
        <v>26000</v>
      </c>
      <c r="N48" s="88">
        <f t="shared" si="29"/>
        <v>26000</v>
      </c>
      <c r="O48" s="88">
        <f t="shared" si="29"/>
        <v>26000</v>
      </c>
      <c r="P48" s="161">
        <f t="shared" si="27"/>
        <v>247000</v>
      </c>
      <c r="R48" s="172"/>
      <c r="S48" s="173"/>
      <c r="T48" s="173"/>
      <c r="U48" s="173"/>
      <c r="V48" s="173"/>
      <c r="W48" s="174"/>
    </row>
    <row r="49" spans="1:23" ht="14.25" customHeight="1">
      <c r="B49" s="106" t="s">
        <v>58</v>
      </c>
      <c r="C49" s="107"/>
      <c r="D49" s="108">
        <f t="shared" ref="D49:O49" si="30">SUM(D37:D48)</f>
        <v>41925</v>
      </c>
      <c r="E49" s="109">
        <f t="shared" si="30"/>
        <v>166950</v>
      </c>
      <c r="F49" s="110">
        <f t="shared" si="30"/>
        <v>302670</v>
      </c>
      <c r="G49" s="110">
        <f t="shared" si="30"/>
        <v>309390</v>
      </c>
      <c r="H49" s="110">
        <f t="shared" si="30"/>
        <v>331350</v>
      </c>
      <c r="I49" s="110">
        <f t="shared" si="30"/>
        <v>369200</v>
      </c>
      <c r="J49" s="110">
        <f t="shared" si="30"/>
        <v>372560</v>
      </c>
      <c r="K49" s="110">
        <f t="shared" si="30"/>
        <v>440420</v>
      </c>
      <c r="L49" s="110">
        <f t="shared" si="30"/>
        <v>440420</v>
      </c>
      <c r="M49" s="110">
        <f t="shared" si="30"/>
        <v>440420</v>
      </c>
      <c r="N49" s="110">
        <f t="shared" si="30"/>
        <v>440420</v>
      </c>
      <c r="O49" s="110">
        <f t="shared" si="30"/>
        <v>440420</v>
      </c>
      <c r="P49" s="67">
        <f t="shared" si="27"/>
        <v>4054220</v>
      </c>
      <c r="R49" s="172"/>
      <c r="S49" s="173"/>
      <c r="T49" s="173"/>
      <c r="U49" s="173"/>
      <c r="V49" s="173"/>
      <c r="W49" s="174"/>
    </row>
    <row r="50" spans="1:23" ht="14.25" customHeight="1">
      <c r="B50" s="106"/>
      <c r="C50" s="107"/>
      <c r="D50" s="111"/>
      <c r="E50" s="107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3"/>
      <c r="R50" s="175"/>
      <c r="S50" s="176"/>
      <c r="T50" s="176"/>
      <c r="U50" s="176"/>
      <c r="V50" s="176"/>
      <c r="W50" s="177"/>
    </row>
    <row r="51" spans="1:23" ht="14.25" customHeight="1">
      <c r="B51" s="100" t="s">
        <v>59</v>
      </c>
      <c r="C51" s="107"/>
      <c r="D51" s="111"/>
      <c r="E51" s="107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67"/>
      <c r="R51" s="135"/>
      <c r="S51" s="135"/>
      <c r="T51" s="135"/>
      <c r="U51" s="135"/>
      <c r="V51" s="135"/>
      <c r="W51" s="135"/>
    </row>
    <row r="52" spans="1:23" ht="14.25" customHeight="1">
      <c r="B52" s="8" t="s">
        <v>60</v>
      </c>
      <c r="C52" s="80"/>
      <c r="D52" s="82">
        <v>2000</v>
      </c>
      <c r="E52" s="83">
        <v>2000</v>
      </c>
      <c r="F52" s="84">
        <v>2000</v>
      </c>
      <c r="G52" s="84">
        <v>2000</v>
      </c>
      <c r="H52" s="84">
        <v>2000</v>
      </c>
      <c r="I52" s="84">
        <v>2000</v>
      </c>
      <c r="J52" s="84">
        <v>2000</v>
      </c>
      <c r="K52" s="84">
        <v>2000</v>
      </c>
      <c r="L52" s="84">
        <v>2000</v>
      </c>
      <c r="M52" s="84">
        <v>2000</v>
      </c>
      <c r="N52" s="84">
        <v>2000</v>
      </c>
      <c r="O52" s="84">
        <v>2000</v>
      </c>
      <c r="P52" s="67">
        <f t="shared" ref="P52:P58" si="31">SUM(D52:O52)</f>
        <v>24000</v>
      </c>
      <c r="R52" s="169" t="s">
        <v>61</v>
      </c>
      <c r="S52" s="170"/>
      <c r="T52" s="170"/>
      <c r="U52" s="170"/>
      <c r="V52" s="170"/>
      <c r="W52" s="171"/>
    </row>
    <row r="53" spans="1:23" ht="15" customHeight="1">
      <c r="B53" s="8" t="s">
        <v>62</v>
      </c>
      <c r="C53" s="80"/>
      <c r="D53" s="82">
        <v>2000</v>
      </c>
      <c r="E53" s="83">
        <v>3000</v>
      </c>
      <c r="F53" s="84">
        <v>2500</v>
      </c>
      <c r="G53" s="84">
        <v>2500</v>
      </c>
      <c r="H53" s="84">
        <v>1500</v>
      </c>
      <c r="I53" s="84">
        <v>1500</v>
      </c>
      <c r="J53" s="84">
        <v>1500</v>
      </c>
      <c r="K53" s="84">
        <v>1500</v>
      </c>
      <c r="L53" s="84">
        <v>1500</v>
      </c>
      <c r="M53" s="84">
        <v>1500</v>
      </c>
      <c r="N53" s="84">
        <v>1500</v>
      </c>
      <c r="O53" s="84">
        <v>1500</v>
      </c>
      <c r="P53" s="67">
        <f t="shared" si="31"/>
        <v>22000</v>
      </c>
      <c r="R53" s="172"/>
      <c r="S53" s="173"/>
      <c r="T53" s="173"/>
      <c r="U53" s="173"/>
      <c r="V53" s="173"/>
      <c r="W53" s="174"/>
    </row>
    <row r="54" spans="1:23" ht="14.25" customHeight="1">
      <c r="B54" s="8" t="s">
        <v>63</v>
      </c>
      <c r="C54" s="80"/>
      <c r="D54" s="82"/>
      <c r="E54" s="83"/>
      <c r="F54" s="84"/>
      <c r="G54" s="84"/>
      <c r="H54" s="84"/>
      <c r="I54" s="162">
        <v>5000</v>
      </c>
      <c r="J54" s="162">
        <v>5000</v>
      </c>
      <c r="K54" s="162">
        <v>5000</v>
      </c>
      <c r="L54" s="162">
        <v>5000</v>
      </c>
      <c r="M54" s="162">
        <v>5000</v>
      </c>
      <c r="N54" s="162">
        <v>5000</v>
      </c>
      <c r="O54" s="162">
        <v>5000</v>
      </c>
      <c r="P54" s="67">
        <f t="shared" si="31"/>
        <v>35000</v>
      </c>
      <c r="R54" s="172"/>
      <c r="S54" s="173"/>
      <c r="T54" s="173"/>
      <c r="U54" s="173"/>
      <c r="V54" s="173"/>
      <c r="W54" s="174"/>
    </row>
    <row r="55" spans="1:23" ht="14.25" customHeight="1">
      <c r="A55" s="99"/>
      <c r="B55" s="8" t="s">
        <v>64</v>
      </c>
      <c r="C55" s="107"/>
      <c r="D55" s="163">
        <v>5000</v>
      </c>
      <c r="E55" s="164">
        <v>2500</v>
      </c>
      <c r="F55" s="165">
        <v>2500</v>
      </c>
      <c r="G55" s="165">
        <v>2500</v>
      </c>
      <c r="H55" s="165">
        <v>3000</v>
      </c>
      <c r="I55" s="165">
        <v>3000</v>
      </c>
      <c r="J55" s="165">
        <v>5000</v>
      </c>
      <c r="K55" s="165">
        <v>5000</v>
      </c>
      <c r="L55" s="165">
        <v>2500</v>
      </c>
      <c r="M55" s="165">
        <v>2500</v>
      </c>
      <c r="N55" s="165">
        <v>2500</v>
      </c>
      <c r="O55" s="165">
        <v>2500</v>
      </c>
      <c r="P55" s="67">
        <f t="shared" si="31"/>
        <v>38500</v>
      </c>
      <c r="R55" s="172"/>
      <c r="S55" s="173"/>
      <c r="T55" s="173"/>
      <c r="U55" s="173"/>
      <c r="V55" s="173"/>
      <c r="W55" s="174"/>
    </row>
    <row r="56" spans="1:23" ht="14.25" customHeight="1">
      <c r="B56" s="8" t="s">
        <v>65</v>
      </c>
      <c r="C56" s="80"/>
      <c r="D56" s="82">
        <v>5000</v>
      </c>
      <c r="E56" s="83">
        <v>5000</v>
      </c>
      <c r="F56" s="84">
        <v>2500</v>
      </c>
      <c r="G56" s="84">
        <v>2500</v>
      </c>
      <c r="H56" s="84">
        <v>2500</v>
      </c>
      <c r="I56" s="84">
        <v>2500</v>
      </c>
      <c r="J56" s="84">
        <v>2500</v>
      </c>
      <c r="K56" s="84">
        <v>2500</v>
      </c>
      <c r="L56" s="84">
        <v>2500</v>
      </c>
      <c r="M56" s="84">
        <v>2500</v>
      </c>
      <c r="N56" s="84">
        <v>2500</v>
      </c>
      <c r="O56" s="84">
        <v>2500</v>
      </c>
      <c r="P56" s="67">
        <f t="shared" si="31"/>
        <v>35000</v>
      </c>
      <c r="R56" s="172"/>
      <c r="S56" s="173"/>
      <c r="T56" s="173"/>
      <c r="U56" s="173"/>
      <c r="V56" s="173"/>
      <c r="W56" s="174"/>
    </row>
    <row r="57" spans="1:23" ht="14.25" customHeight="1">
      <c r="B57" s="8" t="s">
        <v>66</v>
      </c>
      <c r="C57" s="80"/>
      <c r="D57" s="82">
        <v>4000</v>
      </c>
      <c r="E57" s="83">
        <v>4000</v>
      </c>
      <c r="F57" s="84">
        <v>4000</v>
      </c>
      <c r="G57" s="84">
        <v>4000</v>
      </c>
      <c r="H57" s="84">
        <v>4000</v>
      </c>
      <c r="I57" s="84">
        <v>4000</v>
      </c>
      <c r="J57" s="84">
        <v>4000</v>
      </c>
      <c r="K57" s="84">
        <v>4000</v>
      </c>
      <c r="L57" s="84">
        <v>4000</v>
      </c>
      <c r="M57" s="84">
        <v>4000</v>
      </c>
      <c r="N57" s="84">
        <v>4000</v>
      </c>
      <c r="O57" s="84">
        <v>4000</v>
      </c>
      <c r="P57" s="67">
        <f t="shared" si="31"/>
        <v>48000</v>
      </c>
      <c r="R57" s="172"/>
      <c r="S57" s="173"/>
      <c r="T57" s="173"/>
      <c r="U57" s="173"/>
      <c r="V57" s="173"/>
      <c r="W57" s="174"/>
    </row>
    <row r="58" spans="1:23" ht="14.25" customHeight="1">
      <c r="B58" s="8" t="s">
        <v>67</v>
      </c>
      <c r="C58" s="80"/>
      <c r="D58" s="166">
        <v>2000</v>
      </c>
      <c r="E58" s="167">
        <v>2000</v>
      </c>
      <c r="F58" s="168">
        <v>2000</v>
      </c>
      <c r="G58" s="168">
        <v>2000</v>
      </c>
      <c r="H58" s="168">
        <v>2000</v>
      </c>
      <c r="I58" s="168">
        <v>2000</v>
      </c>
      <c r="J58" s="168">
        <v>5000</v>
      </c>
      <c r="K58" s="168">
        <v>3000</v>
      </c>
      <c r="L58" s="168">
        <v>5000</v>
      </c>
      <c r="M58" s="168">
        <v>5000</v>
      </c>
      <c r="N58" s="168">
        <v>5000</v>
      </c>
      <c r="O58" s="168">
        <v>5000</v>
      </c>
      <c r="P58" s="67">
        <f t="shared" si="31"/>
        <v>40000</v>
      </c>
      <c r="R58" s="172"/>
      <c r="S58" s="173"/>
      <c r="T58" s="173"/>
      <c r="U58" s="173"/>
      <c r="V58" s="173"/>
      <c r="W58" s="174"/>
    </row>
    <row r="59" spans="1:23" ht="14.25" customHeight="1">
      <c r="B59" s="106" t="s">
        <v>68</v>
      </c>
      <c r="C59" s="80"/>
      <c r="D59" s="89">
        <f t="shared" ref="D59:O59" si="32">SUM(D51:D58)</f>
        <v>20000</v>
      </c>
      <c r="E59" s="90">
        <f t="shared" si="32"/>
        <v>18500</v>
      </c>
      <c r="F59" s="91">
        <f t="shared" si="32"/>
        <v>15500</v>
      </c>
      <c r="G59" s="91">
        <f t="shared" si="32"/>
        <v>15500</v>
      </c>
      <c r="H59" s="91">
        <f t="shared" si="32"/>
        <v>15000</v>
      </c>
      <c r="I59" s="91">
        <f t="shared" si="32"/>
        <v>20000</v>
      </c>
      <c r="J59" s="91">
        <f t="shared" si="32"/>
        <v>25000</v>
      </c>
      <c r="K59" s="91">
        <f t="shared" si="32"/>
        <v>23000</v>
      </c>
      <c r="L59" s="91">
        <f t="shared" si="32"/>
        <v>22500</v>
      </c>
      <c r="M59" s="91">
        <f t="shared" si="32"/>
        <v>22500</v>
      </c>
      <c r="N59" s="91">
        <f t="shared" si="32"/>
        <v>22500</v>
      </c>
      <c r="O59" s="91">
        <f t="shared" si="32"/>
        <v>22500</v>
      </c>
      <c r="P59" s="67">
        <f>SUM(P52:P58)</f>
        <v>242500</v>
      </c>
      <c r="R59" s="172"/>
      <c r="S59" s="173"/>
      <c r="T59" s="173"/>
      <c r="U59" s="173"/>
      <c r="V59" s="173"/>
      <c r="W59" s="174"/>
    </row>
    <row r="60" spans="1:23" ht="14.25" customHeight="1">
      <c r="B60" s="8"/>
      <c r="C60" s="80"/>
      <c r="D60" s="98"/>
      <c r="E60" s="80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67">
        <f>SUM(E60:O60)</f>
        <v>0</v>
      </c>
      <c r="R60" s="172"/>
      <c r="S60" s="173"/>
      <c r="T60" s="173"/>
      <c r="U60" s="173"/>
      <c r="V60" s="173"/>
      <c r="W60" s="174"/>
    </row>
    <row r="61" spans="1:23" ht="14.25" customHeight="1">
      <c r="B61" s="92" t="s">
        <v>69</v>
      </c>
      <c r="C61" s="90"/>
      <c r="D61" s="89">
        <f t="shared" ref="D61:O61" si="33">+D49+D59</f>
        <v>61925</v>
      </c>
      <c r="E61" s="90">
        <f t="shared" si="33"/>
        <v>185450</v>
      </c>
      <c r="F61" s="91">
        <f t="shared" si="33"/>
        <v>318170</v>
      </c>
      <c r="G61" s="91">
        <f t="shared" si="33"/>
        <v>324890</v>
      </c>
      <c r="H61" s="91">
        <f t="shared" si="33"/>
        <v>346350</v>
      </c>
      <c r="I61" s="91">
        <f t="shared" si="33"/>
        <v>389200</v>
      </c>
      <c r="J61" s="91">
        <f t="shared" si="33"/>
        <v>397560</v>
      </c>
      <c r="K61" s="91">
        <f t="shared" si="33"/>
        <v>463420</v>
      </c>
      <c r="L61" s="91">
        <f t="shared" si="33"/>
        <v>462920</v>
      </c>
      <c r="M61" s="91">
        <f t="shared" si="33"/>
        <v>462920</v>
      </c>
      <c r="N61" s="91">
        <f t="shared" si="33"/>
        <v>462920</v>
      </c>
      <c r="O61" s="91">
        <f t="shared" si="33"/>
        <v>462920</v>
      </c>
      <c r="P61" s="67">
        <f>SUM(D61:O61)</f>
        <v>4338645</v>
      </c>
      <c r="R61" s="175"/>
      <c r="S61" s="176"/>
      <c r="T61" s="176"/>
      <c r="U61" s="176"/>
      <c r="V61" s="176"/>
      <c r="W61" s="177"/>
    </row>
    <row r="62" spans="1:23" ht="14.25" customHeight="1">
      <c r="B62" s="123" t="s">
        <v>70</v>
      </c>
      <c r="C62" s="124"/>
      <c r="D62" s="125">
        <f t="shared" ref="D62:P62" si="34">+D34-D61</f>
        <v>3075</v>
      </c>
      <c r="E62" s="124">
        <f t="shared" si="34"/>
        <v>4600</v>
      </c>
      <c r="F62" s="126">
        <f t="shared" si="34"/>
        <v>-5060</v>
      </c>
      <c r="G62" s="126">
        <f t="shared" si="34"/>
        <v>6280</v>
      </c>
      <c r="H62" s="126">
        <f t="shared" si="34"/>
        <v>8900</v>
      </c>
      <c r="I62" s="126">
        <f t="shared" si="34"/>
        <v>1100</v>
      </c>
      <c r="J62" s="126">
        <f t="shared" si="34"/>
        <v>31770</v>
      </c>
      <c r="K62" s="126">
        <f t="shared" si="34"/>
        <v>4940</v>
      </c>
      <c r="L62" s="126">
        <f t="shared" si="34"/>
        <v>5440</v>
      </c>
      <c r="M62" s="126">
        <f t="shared" si="34"/>
        <v>5440</v>
      </c>
      <c r="N62" s="126">
        <f t="shared" si="34"/>
        <v>5440</v>
      </c>
      <c r="O62" s="126">
        <f t="shared" si="34"/>
        <v>5440</v>
      </c>
      <c r="P62" s="127">
        <f t="shared" si="34"/>
        <v>77365</v>
      </c>
    </row>
    <row r="63" spans="1:23" ht="14.25" customHeight="1">
      <c r="A63" s="1"/>
      <c r="B63" s="1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</row>
    <row r="64" spans="1:23" ht="14.25" customHeight="1">
      <c r="A64" s="128"/>
      <c r="C64" s="129" t="s">
        <v>71</v>
      </c>
      <c r="D64" s="130">
        <f>+D62</f>
        <v>3075</v>
      </c>
      <c r="E64" s="130">
        <f t="shared" ref="E64:O64" si="35">+D64+E62</f>
        <v>7675</v>
      </c>
      <c r="F64" s="130">
        <f t="shared" si="35"/>
        <v>2615</v>
      </c>
      <c r="G64" s="130">
        <f t="shared" si="35"/>
        <v>8895</v>
      </c>
      <c r="H64" s="130">
        <f t="shared" si="35"/>
        <v>17795</v>
      </c>
      <c r="I64" s="130">
        <f t="shared" si="35"/>
        <v>18895</v>
      </c>
      <c r="J64" s="130">
        <f t="shared" si="35"/>
        <v>50665</v>
      </c>
      <c r="K64" s="130">
        <f t="shared" si="35"/>
        <v>55605</v>
      </c>
      <c r="L64" s="130">
        <f t="shared" si="35"/>
        <v>61045</v>
      </c>
      <c r="M64" s="130">
        <f t="shared" si="35"/>
        <v>66485</v>
      </c>
      <c r="N64" s="130">
        <f t="shared" si="35"/>
        <v>71925</v>
      </c>
      <c r="O64" s="131">
        <f t="shared" si="35"/>
        <v>77365</v>
      </c>
      <c r="P64" s="33"/>
      <c r="R64" s="169" t="s">
        <v>101</v>
      </c>
      <c r="S64" s="170"/>
      <c r="T64" s="170"/>
      <c r="U64" s="170"/>
      <c r="V64" s="170"/>
      <c r="W64" s="171"/>
    </row>
    <row r="65" spans="1:23" ht="14.25" customHeight="1">
      <c r="A65" s="1"/>
      <c r="B65" s="1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R65" s="172"/>
      <c r="S65" s="173"/>
      <c r="T65" s="173"/>
      <c r="U65" s="173"/>
      <c r="V65" s="173"/>
      <c r="W65" s="174"/>
    </row>
    <row r="66" spans="1:23" ht="14.25" customHeight="1">
      <c r="R66" s="175"/>
      <c r="S66" s="176"/>
      <c r="T66" s="176"/>
      <c r="U66" s="176"/>
      <c r="V66" s="176"/>
      <c r="W66" s="177"/>
    </row>
    <row r="67" spans="1:23" ht="14.25" customHeight="1"/>
    <row r="68" spans="1:23" ht="14.25" customHeight="1"/>
    <row r="69" spans="1:23" ht="14.25" customHeight="1"/>
    <row r="70" spans="1:23" ht="14.25" customHeight="1"/>
    <row r="71" spans="1:23" ht="14.25" customHeight="1"/>
    <row r="72" spans="1:23" ht="14.25" customHeight="1"/>
    <row r="73" spans="1:23" ht="14.25" customHeight="1"/>
    <row r="74" spans="1:23" ht="14.25" customHeight="1"/>
    <row r="75" spans="1:23" ht="14.25" customHeight="1"/>
    <row r="76" spans="1:23" ht="14.25" customHeight="1"/>
    <row r="77" spans="1:23" ht="14.25" customHeight="1"/>
    <row r="78" spans="1:23" ht="14.25" customHeight="1"/>
    <row r="79" spans="1:23" ht="14.25" customHeight="1"/>
    <row r="80" spans="1:2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0">
    <mergeCell ref="R46:W50"/>
    <mergeCell ref="R52:W61"/>
    <mergeCell ref="R64:W66"/>
    <mergeCell ref="A1:P3"/>
    <mergeCell ref="R3:W3"/>
    <mergeCell ref="R4:W4"/>
    <mergeCell ref="R6:W11"/>
    <mergeCell ref="R17:W23"/>
    <mergeCell ref="R30:W31"/>
    <mergeCell ref="R36:W43"/>
  </mergeCells>
  <pageMargins left="0.7" right="0.7" top="0.75" bottom="0.75" header="0" footer="0"/>
  <pageSetup orientation="landscape"/>
  <rowBreaks count="1" manualBreakCount="1">
    <brk id="50" man="1"/>
  </rowBreaks>
  <colBreaks count="1" manualBreakCount="1">
    <brk id="16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Community College</vt:lpstr>
      <vt:lpstr>University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tmurphy2377</dc:creator>
  <cp:lastModifiedBy>Shayna Laing</cp:lastModifiedBy>
  <dcterms:created xsi:type="dcterms:W3CDTF">2021-02-24T17:38:50Z</dcterms:created>
  <dcterms:modified xsi:type="dcterms:W3CDTF">2023-03-14T21:59:10Z</dcterms:modified>
</cp:coreProperties>
</file>